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8_{A085FF1D-38BA-4CA0-B8B1-48B86837E450}" xr6:coauthVersionLast="47" xr6:coauthVersionMax="47" xr10:uidLastSave="{00000000-0000-0000-0000-000000000000}"/>
  <bookViews>
    <workbookView xWindow="-108" yWindow="-108" windowWidth="23256" windowHeight="12576" tabRatio="726" firstSheet="1" activeTab="9" xr2:uid="{00000000-000D-0000-FFFF-FFFF00000000}"/>
  </bookViews>
  <sheets>
    <sheet name="powierzchnie" sheetId="17" r:id="rId1"/>
    <sheet name="liniowe" sheetId="27" r:id="rId2"/>
    <sheet name="jezdnia DP" sheetId="18" r:id="rId3"/>
    <sheet name="jezdnia DG " sheetId="11" r:id="rId4"/>
    <sheet name="chodniki" sheetId="14" r:id="rId5"/>
    <sheet name="parkingi" sheetId="19" r:id="rId6"/>
    <sheet name="zjazd publiczny" sheetId="22" r:id="rId7"/>
    <sheet name="ZI kruszywa" sheetId="23" r:id="rId8"/>
    <sheet name="ZI asfalt" sheetId="24" r:id="rId9"/>
    <sheet name="zatoki " sheetId="25" r:id="rId10"/>
  </sheets>
  <definedNames>
    <definedName name="_xlnm.Print_Area" localSheetId="4">chodniki!$A$1:$I$12</definedName>
    <definedName name="_xlnm.Print_Area" localSheetId="3">'jezdnia DG '!$A$1:$I$14</definedName>
    <definedName name="_xlnm.Print_Area" localSheetId="2">'jezdnia DP'!$A$1:$I$13</definedName>
    <definedName name="_xlnm.Print_Area" localSheetId="1">liniowe!$A$1:$I$17</definedName>
    <definedName name="_xlnm.Print_Area" localSheetId="5">parkingi!$A$1:$I$13</definedName>
    <definedName name="_xlnm.Print_Area" localSheetId="0">powierzchnie!$A$1:$I$29</definedName>
    <definedName name="_xlnm.Print_Area" localSheetId="9">'zatoki '!$A$1:$I$12</definedName>
    <definedName name="_xlnm.Print_Area" localSheetId="8">'ZI asfalt'!$A$1:$I$11</definedName>
    <definedName name="_xlnm.Print_Area" localSheetId="7">'ZI kruszywa'!$A$1:$I$10</definedName>
    <definedName name="_xlnm.Print_Area" localSheetId="6">'zjazd publiczny'!$A$1:$I$13</definedName>
  </definedNames>
  <calcPr calcId="191029"/>
</workbook>
</file>

<file path=xl/calcChain.xml><?xml version="1.0" encoding="utf-8"?>
<calcChain xmlns="http://schemas.openxmlformats.org/spreadsheetml/2006/main">
  <c r="H20" i="17" l="1"/>
  <c r="H19" i="17"/>
  <c r="H26" i="17"/>
  <c r="H24" i="17"/>
  <c r="H25" i="17"/>
  <c r="K6" i="27" l="1"/>
  <c r="G6" i="27" l="1"/>
  <c r="F6" i="27"/>
  <c r="H6" i="25"/>
  <c r="H28" i="17"/>
  <c r="G6" i="25"/>
  <c r="F6" i="25"/>
  <c r="G6" i="24"/>
  <c r="F6" i="24"/>
  <c r="G6" i="23"/>
  <c r="F6" i="23"/>
  <c r="G6" i="22"/>
  <c r="F6" i="22"/>
  <c r="G6" i="19"/>
  <c r="F6" i="19"/>
  <c r="J4" i="11"/>
  <c r="G5" i="18"/>
  <c r="F5" i="18"/>
  <c r="J3" i="18"/>
  <c r="H27" i="17" l="1"/>
  <c r="H6" i="14" s="1"/>
  <c r="H6" i="24"/>
  <c r="H7" i="24" s="1"/>
  <c r="H8" i="24" s="1"/>
  <c r="H6" i="23"/>
  <c r="H7" i="23" s="1"/>
  <c r="H23" i="17"/>
  <c r="H6" i="22" s="1"/>
  <c r="H7" i="22" s="1"/>
  <c r="H8" i="22" s="1"/>
  <c r="H9" i="22" s="1"/>
  <c r="H22" i="17"/>
  <c r="H9" i="17"/>
  <c r="H6" i="11" s="1"/>
  <c r="H8" i="17"/>
  <c r="H7" i="18" s="1"/>
  <c r="H6" i="17"/>
  <c r="H5" i="18" s="1"/>
  <c r="H9" i="18" s="1"/>
  <c r="G6" i="17"/>
  <c r="F6" i="17"/>
  <c r="G6" i="14"/>
  <c r="F6" i="14"/>
  <c r="H10" i="11" l="1"/>
  <c r="K5" i="18"/>
  <c r="H6" i="18"/>
  <c r="H8" i="18"/>
  <c r="H9" i="11"/>
  <c r="H8" i="11"/>
  <c r="H7" i="11"/>
  <c r="L7" i="11" s="1"/>
  <c r="H8" i="14"/>
  <c r="J8" i="14" s="1"/>
  <c r="H7" i="14"/>
  <c r="H6" i="19"/>
  <c r="H7" i="19" s="1"/>
  <c r="H8" i="19" s="1"/>
  <c r="H9" i="19" s="1"/>
  <c r="H7" i="25"/>
  <c r="H8" i="25" s="1"/>
  <c r="H9" i="25" s="1"/>
  <c r="K9" i="19" l="1"/>
  <c r="K7" i="18"/>
  <c r="K8" i="18"/>
  <c r="J6" i="14"/>
  <c r="G6" i="11"/>
  <c r="F6" i="11" l="1"/>
</calcChain>
</file>

<file path=xl/sharedStrings.xml><?xml version="1.0" encoding="utf-8"?>
<sst xmlns="http://schemas.openxmlformats.org/spreadsheetml/2006/main" count="181" uniqueCount="61">
  <si>
    <t>Lp</t>
  </si>
  <si>
    <t>Opis</t>
  </si>
  <si>
    <t>j.m.</t>
  </si>
  <si>
    <r>
      <t>[m</t>
    </r>
    <r>
      <rPr>
        <vertAlign val="superscript"/>
        <sz val="11"/>
        <color theme="1"/>
        <rFont val="Arial Narrow"/>
        <family val="2"/>
        <charset val="238"/>
      </rPr>
      <t>2</t>
    </r>
    <r>
      <rPr>
        <sz val="11"/>
        <color theme="1"/>
        <rFont val="Arial Narrow"/>
        <family val="2"/>
        <charset val="238"/>
      </rPr>
      <t>]</t>
    </r>
  </si>
  <si>
    <t>Ilość</t>
  </si>
  <si>
    <t>Jezdnia DP</t>
  </si>
  <si>
    <t>warstwa ścieralna - beton asfaltowy 
AC 11S 50/70</t>
  </si>
  <si>
    <t xml:space="preserve">warstwa wiażąca - beton asfaltowy 
 AC 16W 50/70 </t>
  </si>
  <si>
    <t>grubość     [cm]</t>
  </si>
  <si>
    <t xml:space="preserve">podbudowa zasadnicza - mieszanka niezwiązana z kruszywem C90/3 </t>
  </si>
  <si>
    <t>warstwa mrozoochronna - mieszanka związana spoiwem hydraulicznym C1,5/2</t>
  </si>
  <si>
    <t>warstwa wyrównawcza z betonu asfaltowego**</t>
  </si>
  <si>
    <t>*</t>
  </si>
  <si>
    <t>*średnia grubość</t>
  </si>
  <si>
    <t>**warstwa na obszarze wystapowania nakładki</t>
  </si>
  <si>
    <t>Podliczenie powierzchni</t>
  </si>
  <si>
    <t>jezdnia DP</t>
  </si>
  <si>
    <t xml:space="preserve">pobocze bitumiczne DP </t>
  </si>
  <si>
    <t>poszerzenie jezdni DP</t>
  </si>
  <si>
    <t>ul Kościelna</t>
  </si>
  <si>
    <t>ul Krótka</t>
  </si>
  <si>
    <t>ul. 1-go Maja</t>
  </si>
  <si>
    <t>ul. Mickiewicza</t>
  </si>
  <si>
    <t>115428L</t>
  </si>
  <si>
    <t>115440L</t>
  </si>
  <si>
    <t>115424L</t>
  </si>
  <si>
    <t>115427L</t>
  </si>
  <si>
    <t>104551L</t>
  </si>
  <si>
    <t>115431L</t>
  </si>
  <si>
    <t>Poszerzenia dróg gminnych</t>
  </si>
  <si>
    <t>zjazdy publiczne</t>
  </si>
  <si>
    <t>zjazdy asfaltowe</t>
  </si>
  <si>
    <t>zjzady z kostki</t>
  </si>
  <si>
    <t>miejsca postojowe</t>
  </si>
  <si>
    <t>chodniki</t>
  </si>
  <si>
    <t>warstwa ścieralna - kostka betonowa</t>
  </si>
  <si>
    <t>podsypka cementowo-piaskowa 1:4</t>
  </si>
  <si>
    <t>Chodniki</t>
  </si>
  <si>
    <t>Parkingi</t>
  </si>
  <si>
    <t xml:space="preserve">podsypka cementowo-piaskowa 1:4  </t>
  </si>
  <si>
    <t xml:space="preserve">podbudowa zasadnicza - mieszanka związana spoiwem hydralilicznym C3/4 </t>
  </si>
  <si>
    <t xml:space="preserve">warstwa wiażąca - beton asfaltowy 
 AC 11W 50/70 </t>
  </si>
  <si>
    <t>Zjazdy puliczne</t>
  </si>
  <si>
    <t>Zjazdy indywidualne z asfaltu</t>
  </si>
  <si>
    <t>Zatoki autobusowe</t>
  </si>
  <si>
    <t>zatoki autobusowe</t>
  </si>
  <si>
    <t>Elementy liniowe</t>
  </si>
  <si>
    <t>]mb]</t>
  </si>
  <si>
    <t>obrzeże betonowe 8x30</t>
  </si>
  <si>
    <t>krawężnik wtopiony 15x30</t>
  </si>
  <si>
    <t>suma</t>
  </si>
  <si>
    <t>podbudowa pomocnicza - mieszanka związana spoiwem hydraulicznym o wytrzymałości C3/4</t>
  </si>
  <si>
    <t>podbudowa zasadnicza - mieszanka związana spoiwem hydralilicznym C3/4</t>
  </si>
  <si>
    <t>Zjazdy indywidualne z kruszywa</t>
  </si>
  <si>
    <t xml:space="preserve">Wykonanie nawierzchni z kruszywa zagęszczonego mechanicznie 0/31,5 gr </t>
  </si>
  <si>
    <t>krawężnik betonowy 15x30</t>
  </si>
  <si>
    <t>krawężnik obniżony 15x30</t>
  </si>
  <si>
    <t>krawężnik na płask 15x30</t>
  </si>
  <si>
    <t>DP1808L</t>
  </si>
  <si>
    <t>jezdnie dróg podporządkowanych</t>
  </si>
  <si>
    <t>Jezdnia dróg podporządkowanych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</si>
</sst>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6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AF1DD"/>
        <bgColor indexed="64"/>
      </patternFill>
    </fill>
  </fills>
  <borders count="28">
    <border>
      <left/>
      <right/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4" borderId="11" xfId="0" applyFont="1" applyFill="1" applyBorder="1" applyAlignment="1">
      <alignment horizontal="right"/>
    </xf>
    <xf numFmtId="0" fontId="6" fillId="4" borderId="12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3" borderId="2" xfId="0" applyFont="1" applyFill="1" applyBorder="1"/>
    <xf numFmtId="0" fontId="1" fillId="0" borderId="13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2" borderId="10" xfId="0" applyFont="1" applyFill="1" applyBorder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2" fontId="6" fillId="4" borderId="12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2" fontId="1" fillId="3" borderId="21" xfId="0" applyNumberFormat="1" applyFont="1" applyFill="1" applyBorder="1"/>
    <xf numFmtId="0" fontId="1" fillId="0" borderId="25" xfId="0" applyFont="1" applyBorder="1" applyAlignment="1">
      <alignment horizontal="center" vertical="center"/>
    </xf>
    <xf numFmtId="0" fontId="1" fillId="0" borderId="3" xfId="0" quotePrefix="1" applyFont="1" applyBorder="1" applyAlignment="1">
      <alignment horizontal="left"/>
    </xf>
    <xf numFmtId="0" fontId="1" fillId="0" borderId="26" xfId="0" applyFont="1" applyBorder="1"/>
    <xf numFmtId="2" fontId="1" fillId="3" borderId="27" xfId="0" applyNumberFormat="1" applyFont="1" applyFill="1" applyBorder="1"/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3" borderId="3" xfId="0" applyFont="1" applyFill="1" applyBorder="1"/>
    <xf numFmtId="0" fontId="1" fillId="3" borderId="21" xfId="0" applyFont="1" applyFill="1" applyBorder="1"/>
    <xf numFmtId="0" fontId="1" fillId="0" borderId="3" xfId="0" applyFont="1" applyBorder="1" applyAlignment="1">
      <alignment horizontal="left" wrapText="1"/>
    </xf>
    <xf numFmtId="0" fontId="1" fillId="3" borderId="27" xfId="0" applyFont="1" applyFill="1" applyBorder="1"/>
    <xf numFmtId="2" fontId="1" fillId="0" borderId="0" xfId="0" applyNumberFormat="1" applyFont="1"/>
    <xf numFmtId="0" fontId="8" fillId="0" borderId="25" xfId="0" applyFont="1" applyBorder="1" applyAlignment="1">
      <alignment horizontal="center" vertical="center"/>
    </xf>
    <xf numFmtId="0" fontId="8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left"/>
    </xf>
    <xf numFmtId="0" fontId="8" fillId="3" borderId="3" xfId="0" applyFont="1" applyFill="1" applyBorder="1"/>
    <xf numFmtId="2" fontId="8" fillId="3" borderId="27" xfId="0" applyNumberFormat="1" applyFont="1" applyFill="1" applyBorder="1"/>
    <xf numFmtId="0" fontId="9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wrapText="1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2" borderId="2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1:O29"/>
  <sheetViews>
    <sheetView view="pageBreakPreview" topLeftCell="A4" zoomScaleSheetLayoutView="100" workbookViewId="0">
      <selection activeCell="C28" sqref="C28:D28"/>
    </sheetView>
  </sheetViews>
  <sheetFormatPr defaultColWidth="9.109375" defaultRowHeight="13.8" x14ac:dyDescent="0.25"/>
  <cols>
    <col min="1" max="2" width="4.88671875" style="1" customWidth="1"/>
    <col min="3" max="3" width="4.109375" style="1" customWidth="1"/>
    <col min="4" max="4" width="46.109375" style="1" customWidth="1"/>
    <col min="5" max="5" width="9.88671875" style="1" customWidth="1"/>
    <col min="6" max="7" width="10.6640625" style="1" hidden="1" customWidth="1"/>
    <col min="8" max="8" width="12.109375" style="1" customWidth="1"/>
    <col min="9" max="9" width="2.88671875" style="1" customWidth="1"/>
    <col min="10" max="16384" width="9.109375" style="1"/>
  </cols>
  <sheetData>
    <row r="1" spans="2:15" ht="57" customHeight="1" x14ac:dyDescent="0.45">
      <c r="C1" s="54"/>
      <c r="D1" s="54"/>
      <c r="E1" s="54"/>
      <c r="F1" s="54"/>
      <c r="G1" s="54"/>
      <c r="H1" s="54"/>
    </row>
    <row r="2" spans="2:15" ht="63.75" customHeight="1" thickBot="1" x14ac:dyDescent="0.3">
      <c r="D2" s="55"/>
      <c r="E2" s="56"/>
      <c r="F2" s="56"/>
      <c r="G2" s="56"/>
      <c r="H2" s="56"/>
      <c r="I2" s="5"/>
      <c r="J2" s="5"/>
      <c r="K2" s="5"/>
      <c r="L2" s="5"/>
      <c r="M2" s="5"/>
      <c r="N2" s="5"/>
      <c r="O2" s="5"/>
    </row>
    <row r="3" spans="2:15" ht="24.6" thickTop="1" thickBot="1" x14ac:dyDescent="0.5">
      <c r="C3" s="57" t="s">
        <v>15</v>
      </c>
      <c r="D3" s="58"/>
      <c r="E3" s="58"/>
      <c r="F3" s="58"/>
      <c r="G3" s="58"/>
      <c r="H3" s="59"/>
    </row>
    <row r="4" spans="2:15" ht="15" customHeight="1" thickTop="1" x14ac:dyDescent="0.25">
      <c r="B4" s="40" t="s">
        <v>0</v>
      </c>
      <c r="C4" s="46" t="s">
        <v>1</v>
      </c>
      <c r="D4" s="47"/>
      <c r="E4" s="42" t="s">
        <v>2</v>
      </c>
      <c r="F4" s="13"/>
      <c r="G4" s="13"/>
      <c r="H4" s="44" t="s">
        <v>4</v>
      </c>
    </row>
    <row r="5" spans="2:15" x14ac:dyDescent="0.25">
      <c r="B5" s="41"/>
      <c r="C5" s="48"/>
      <c r="D5" s="49"/>
      <c r="E5" s="43"/>
      <c r="F5" s="2">
        <v>2</v>
      </c>
      <c r="G5" s="2">
        <v>3</v>
      </c>
      <c r="H5" s="45"/>
    </row>
    <row r="6" spans="2:15" ht="33" customHeight="1" x14ac:dyDescent="0.3">
      <c r="B6" s="8">
        <v>1</v>
      </c>
      <c r="C6" s="50" t="s">
        <v>16</v>
      </c>
      <c r="D6" s="50"/>
      <c r="E6" s="3" t="s">
        <v>3</v>
      </c>
      <c r="F6" s="6" t="e">
        <f>17651.27-#REF!</f>
        <v>#REF!</v>
      </c>
      <c r="G6" s="7">
        <f>20044-(16.5*24)</f>
        <v>19648</v>
      </c>
      <c r="H6" s="16">
        <f>8737+15868+7734+4693</f>
        <v>37032</v>
      </c>
    </row>
    <row r="7" spans="2:15" ht="16.95" customHeight="1" x14ac:dyDescent="0.25">
      <c r="B7" s="8">
        <v>2</v>
      </c>
      <c r="C7" s="50" t="s">
        <v>17</v>
      </c>
      <c r="D7" s="50"/>
      <c r="E7" s="3" t="s">
        <v>3</v>
      </c>
      <c r="F7" s="9">
        <v>4027.22</v>
      </c>
      <c r="G7" s="9">
        <v>2928</v>
      </c>
      <c r="H7" s="20">
        <v>3000</v>
      </c>
    </row>
    <row r="8" spans="2:15" ht="16.95" customHeight="1" x14ac:dyDescent="0.25">
      <c r="B8" s="8">
        <v>3</v>
      </c>
      <c r="C8" s="50" t="s">
        <v>18</v>
      </c>
      <c r="D8" s="50"/>
      <c r="E8" s="3" t="s">
        <v>3</v>
      </c>
      <c r="F8" s="9">
        <v>3682.2</v>
      </c>
      <c r="G8" s="9">
        <v>8362</v>
      </c>
      <c r="H8" s="20">
        <f>1477+2043+15.4+2108.5+148.8+69.2+252.9+6.2+141.8+15.4+80+88+18.7+244.4+129+147.6+169.8+23.4+9.6+4.8+11.7+138.8+9.5+15.3+544.75+51.2+443.5+10.4+324.3+81.8+261.1+247.5+81</f>
        <v>9414.3499999999985</v>
      </c>
    </row>
    <row r="9" spans="2:15" ht="16.95" customHeight="1" x14ac:dyDescent="0.25">
      <c r="B9" s="8">
        <v>4</v>
      </c>
      <c r="C9" s="50" t="s">
        <v>59</v>
      </c>
      <c r="D9" s="50"/>
      <c r="E9" s="3" t="s">
        <v>3</v>
      </c>
      <c r="F9" s="9">
        <v>3682.2</v>
      </c>
      <c r="G9" s="9">
        <v>8362</v>
      </c>
      <c r="H9" s="20">
        <f>SUM(H10:H21)</f>
        <v>3683.8</v>
      </c>
    </row>
    <row r="10" spans="2:15" ht="16.95" customHeight="1" x14ac:dyDescent="0.25">
      <c r="B10" s="51">
        <v>5</v>
      </c>
      <c r="C10" s="11">
        <v>1</v>
      </c>
      <c r="D10" s="11" t="s">
        <v>19</v>
      </c>
      <c r="E10" s="3" t="s">
        <v>3</v>
      </c>
      <c r="F10" s="9">
        <v>1166</v>
      </c>
      <c r="G10" s="9">
        <v>1319</v>
      </c>
      <c r="H10" s="20">
        <v>435.9</v>
      </c>
    </row>
    <row r="11" spans="2:15" ht="16.95" customHeight="1" x14ac:dyDescent="0.25">
      <c r="B11" s="52"/>
      <c r="C11" s="12">
        <v>2</v>
      </c>
      <c r="D11" s="12" t="s">
        <v>20</v>
      </c>
      <c r="E11" s="3" t="s">
        <v>3</v>
      </c>
      <c r="F11" s="9">
        <v>1166</v>
      </c>
      <c r="G11" s="9">
        <v>1319</v>
      </c>
      <c r="H11" s="20">
        <v>333.1</v>
      </c>
    </row>
    <row r="12" spans="2:15" ht="16.2" x14ac:dyDescent="0.25">
      <c r="B12" s="52"/>
      <c r="C12" s="11">
        <v>3</v>
      </c>
      <c r="D12" s="1" t="s">
        <v>21</v>
      </c>
      <c r="E12" s="3" t="s">
        <v>3</v>
      </c>
      <c r="H12" s="20">
        <v>1024.3</v>
      </c>
    </row>
    <row r="13" spans="2:15" ht="16.5" customHeight="1" x14ac:dyDescent="0.25">
      <c r="B13" s="52"/>
      <c r="C13" s="12">
        <v>4</v>
      </c>
      <c r="D13" s="1" t="s">
        <v>22</v>
      </c>
      <c r="E13" s="3" t="s">
        <v>3</v>
      </c>
      <c r="H13" s="20">
        <v>228.7</v>
      </c>
    </row>
    <row r="14" spans="2:15" ht="16.5" customHeight="1" x14ac:dyDescent="0.25">
      <c r="B14" s="52"/>
      <c r="C14" s="11">
        <v>5</v>
      </c>
      <c r="D14" s="1" t="s">
        <v>23</v>
      </c>
      <c r="E14" s="3" t="s">
        <v>3</v>
      </c>
      <c r="H14" s="20">
        <v>96.9</v>
      </c>
    </row>
    <row r="15" spans="2:15" ht="16.5" customHeight="1" x14ac:dyDescent="0.25">
      <c r="B15" s="52"/>
      <c r="C15" s="12">
        <v>6</v>
      </c>
      <c r="D15" s="1" t="s">
        <v>24</v>
      </c>
      <c r="E15" s="3" t="s">
        <v>3</v>
      </c>
      <c r="H15" s="20">
        <v>91.2</v>
      </c>
    </row>
    <row r="16" spans="2:15" ht="16.2" x14ac:dyDescent="0.25">
      <c r="B16" s="52"/>
      <c r="C16" s="11">
        <v>7</v>
      </c>
      <c r="D16" s="1" t="s">
        <v>58</v>
      </c>
      <c r="E16" s="3" t="s">
        <v>3</v>
      </c>
      <c r="F16" s="10"/>
      <c r="G16" s="10"/>
      <c r="H16" s="20">
        <v>155.80000000000001</v>
      </c>
    </row>
    <row r="17" spans="2:8" ht="17.25" customHeight="1" x14ac:dyDescent="0.25">
      <c r="B17" s="52"/>
      <c r="C17" s="12">
        <v>8</v>
      </c>
      <c r="D17" s="1" t="s">
        <v>25</v>
      </c>
      <c r="E17" s="3" t="s">
        <v>3</v>
      </c>
      <c r="F17" s="10"/>
      <c r="G17" s="10"/>
      <c r="H17" s="20">
        <v>723.1</v>
      </c>
    </row>
    <row r="18" spans="2:8" ht="16.2" x14ac:dyDescent="0.25">
      <c r="B18" s="52"/>
      <c r="C18" s="11">
        <v>9</v>
      </c>
      <c r="D18" s="1" t="s">
        <v>26</v>
      </c>
      <c r="E18" s="3" t="s">
        <v>3</v>
      </c>
      <c r="F18" s="10"/>
      <c r="G18" s="10"/>
      <c r="H18" s="20">
        <v>137.6</v>
      </c>
    </row>
    <row r="19" spans="2:8" ht="16.2" x14ac:dyDescent="0.25">
      <c r="B19" s="52"/>
      <c r="C19" s="12">
        <v>10</v>
      </c>
      <c r="D19" s="1" t="s">
        <v>27</v>
      </c>
      <c r="E19" s="3" t="s">
        <v>3</v>
      </c>
      <c r="H19" s="20">
        <f>93.3+80.1</f>
        <v>173.39999999999998</v>
      </c>
    </row>
    <row r="20" spans="2:8" ht="16.2" x14ac:dyDescent="0.25">
      <c r="B20" s="52"/>
      <c r="C20" s="11">
        <v>11</v>
      </c>
      <c r="D20" s="1" t="s">
        <v>28</v>
      </c>
      <c r="E20" s="3" t="s">
        <v>3</v>
      </c>
      <c r="H20" s="20">
        <f>91.1+94.4</f>
        <v>185.5</v>
      </c>
    </row>
    <row r="21" spans="2:8" ht="16.2" x14ac:dyDescent="0.25">
      <c r="B21" s="53"/>
      <c r="C21" s="12">
        <v>12</v>
      </c>
      <c r="D21" s="1" t="s">
        <v>28</v>
      </c>
      <c r="E21" s="3" t="s">
        <v>3</v>
      </c>
      <c r="H21" s="20">
        <v>98.3</v>
      </c>
    </row>
    <row r="22" spans="2:8" ht="16.2" x14ac:dyDescent="0.25">
      <c r="B22" s="8">
        <v>6</v>
      </c>
      <c r="C22" s="50" t="s">
        <v>29</v>
      </c>
      <c r="D22" s="50"/>
      <c r="E22" s="3" t="s">
        <v>3</v>
      </c>
      <c r="H22" s="20">
        <f>0.9+2.6+2.3+0.7+4.5+5.1+4.2+5.2+2.7+2.3</f>
        <v>30.5</v>
      </c>
    </row>
    <row r="23" spans="2:8" ht="16.2" x14ac:dyDescent="0.25">
      <c r="B23" s="8">
        <v>7</v>
      </c>
      <c r="C23" s="50" t="s">
        <v>30</v>
      </c>
      <c r="D23" s="50"/>
      <c r="E23" s="3" t="s">
        <v>3</v>
      </c>
      <c r="H23" s="20">
        <f>31.4+42+35.3+37.8+172.8+25.6+37.8+33.4</f>
        <v>416.1</v>
      </c>
    </row>
    <row r="24" spans="2:8" ht="16.2" x14ac:dyDescent="0.25">
      <c r="B24" s="8">
        <v>8</v>
      </c>
      <c r="C24" s="50" t="s">
        <v>31</v>
      </c>
      <c r="D24" s="50"/>
      <c r="E24" s="3" t="s">
        <v>3</v>
      </c>
      <c r="H24" s="20">
        <f>24.9+11.2+10.3+10.9+14.4+11+14.4+16.1+18.8+17.6+18.9+20.5+28.6+33.1+17.8+19.3+18.2+18.2+18.3+18.8+19.2+14.4+16.4+13.4+16.4+16+16.9+14.5+24.2+11.3+15+11.7+19.7+16.7+20.6+20.6+17.8+25.3+16.2+16.3+15.5+18.6+14.1+20.2+18.4+16.9+15.6+18.4+19.6+25.3+21.3+16+11.3+10.9+11.5+19.1+23+17.4+19.5+28+27.6+27.6+19.6+24.6+20.3+23.2+21.2+21.6+22+21.8+21.9+21.6+21.9+21.7+22.9+22.2+22.2+23+25.6+25.7+18.9+15.4+19.7+26.9+19.7+26.9+19.7+17.1+14+23.7+19.1+27.6+27.6+29.4+27+16.9+23.8+25.8+26.4+26.4+20.5+21+21+20.7+54.6+50.2+62.3+13.4+18+13.4+3.7+3.8+14.3+14.4+15.8+18.6+15.7+18.3+20.8+18.5+18.5+16.5+21.8+20.6+18.6+19.4+18.2+17.2+14.8+15+18.9+14+15.5+14.7+17.3+18.9+20+19+17.5+19.1+15.8+21.2+23.9+9.2+9.1+8.9+8.7+21.8+21.6+21.8+25.7+22.1+17.9+21.3+23.5</f>
        <v>3041.7000000000007</v>
      </c>
    </row>
    <row r="25" spans="2:8" ht="16.2" x14ac:dyDescent="0.25">
      <c r="B25" s="8">
        <v>9</v>
      </c>
      <c r="C25" s="50" t="s">
        <v>32</v>
      </c>
      <c r="D25" s="50"/>
      <c r="E25" s="3" t="s">
        <v>3</v>
      </c>
      <c r="H25" s="20">
        <f>15.9+27+24.4+8.5+31.3+17.5+11.3+11.9</f>
        <v>147.80000000000001</v>
      </c>
    </row>
    <row r="26" spans="2:8" ht="16.2" x14ac:dyDescent="0.25">
      <c r="B26" s="8">
        <v>10</v>
      </c>
      <c r="C26" s="50" t="s">
        <v>33</v>
      </c>
      <c r="D26" s="50"/>
      <c r="E26" s="3" t="s">
        <v>3</v>
      </c>
      <c r="H26" s="20">
        <f>333.8+7.2+0.3+78.6</f>
        <v>419.9</v>
      </c>
    </row>
    <row r="27" spans="2:8" ht="16.2" x14ac:dyDescent="0.25">
      <c r="B27" s="8">
        <v>11</v>
      </c>
      <c r="C27" s="50" t="s">
        <v>34</v>
      </c>
      <c r="D27" s="50"/>
      <c r="E27" s="3" t="s">
        <v>3</v>
      </c>
      <c r="H27" s="20">
        <f>25.8+5.2+15.5+47.3+9.9+81.2+9.6+8.5+2+1.3+7.9+9.1+120.3+120.3+28.1+42.7+155.5+112.8+160.1+50.5+72.5+61.7+25.1+37.5+8.7+38+173.4</f>
        <v>1430.5</v>
      </c>
    </row>
    <row r="28" spans="2:8" ht="16.8" thickBot="1" x14ac:dyDescent="0.3">
      <c r="B28" s="21">
        <v>12</v>
      </c>
      <c r="C28" s="39" t="s">
        <v>45</v>
      </c>
      <c r="D28" s="39"/>
      <c r="E28" s="22" t="s">
        <v>3</v>
      </c>
      <c r="F28" s="23"/>
      <c r="G28" s="23"/>
      <c r="H28" s="24">
        <f>144+141.8+132.8+143.5</f>
        <v>562.1</v>
      </c>
    </row>
    <row r="29" spans="2:8" ht="14.4" thickTop="1" x14ac:dyDescent="0.25"/>
  </sheetData>
  <mergeCells count="20">
    <mergeCell ref="C1:H1"/>
    <mergeCell ref="D2:E2"/>
    <mergeCell ref="F2:H2"/>
    <mergeCell ref="C3:H3"/>
    <mergeCell ref="C27:D27"/>
    <mergeCell ref="C22:D22"/>
    <mergeCell ref="C23:D23"/>
    <mergeCell ref="C24:D24"/>
    <mergeCell ref="C25:D25"/>
    <mergeCell ref="C26:D26"/>
    <mergeCell ref="C28:D28"/>
    <mergeCell ref="B4:B5"/>
    <mergeCell ref="E4:E5"/>
    <mergeCell ref="H4:H5"/>
    <mergeCell ref="C4:D5"/>
    <mergeCell ref="C6:D6"/>
    <mergeCell ref="C7:D7"/>
    <mergeCell ref="C8:D8"/>
    <mergeCell ref="C9:D9"/>
    <mergeCell ref="B10:B2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horizontalDpi="4294967292" verticalDpi="4294967292" r:id="rId1"/>
  <rowBreaks count="1" manualBreakCount="1">
    <brk id="1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B1:O15"/>
  <sheetViews>
    <sheetView tabSelected="1" view="pageBreakPreview" zoomScaleSheetLayoutView="100" workbookViewId="0">
      <selection activeCell="O7" sqref="O7"/>
    </sheetView>
  </sheetViews>
  <sheetFormatPr defaultColWidth="9.109375" defaultRowHeight="13.8" x14ac:dyDescent="0.25"/>
  <cols>
    <col min="1" max="1" width="4.88671875" style="1" customWidth="1"/>
    <col min="2" max="2" width="4.109375" style="1" customWidth="1"/>
    <col min="3" max="3" width="46.109375" style="1" customWidth="1"/>
    <col min="4" max="4" width="8.109375" style="1" customWidth="1"/>
    <col min="5" max="5" width="9.88671875" style="1" customWidth="1"/>
    <col min="6" max="7" width="10.6640625" style="1" hidden="1" customWidth="1"/>
    <col min="8" max="8" width="12.109375" style="1" customWidth="1"/>
    <col min="9" max="9" width="2.88671875" style="1" customWidth="1"/>
    <col min="10" max="16384" width="9.109375" style="1"/>
  </cols>
  <sheetData>
    <row r="1" spans="2:15" ht="57" customHeight="1" x14ac:dyDescent="0.45">
      <c r="B1" s="54"/>
      <c r="C1" s="54"/>
      <c r="D1" s="54"/>
      <c r="E1" s="54"/>
      <c r="F1" s="54"/>
      <c r="G1" s="54"/>
      <c r="H1" s="54"/>
    </row>
    <row r="2" spans="2:15" ht="63.75" customHeight="1" thickBot="1" x14ac:dyDescent="0.3">
      <c r="C2" s="55"/>
      <c r="D2" s="55"/>
      <c r="E2" s="56"/>
      <c r="F2" s="56"/>
      <c r="G2" s="56"/>
      <c r="H2" s="56"/>
      <c r="I2" s="5"/>
      <c r="J2" s="5"/>
      <c r="K2" s="5"/>
      <c r="L2" s="5"/>
      <c r="M2" s="5"/>
      <c r="N2" s="5"/>
      <c r="O2" s="5"/>
    </row>
    <row r="3" spans="2:15" ht="24.6" thickTop="1" thickBot="1" x14ac:dyDescent="0.5">
      <c r="B3" s="57" t="s">
        <v>44</v>
      </c>
      <c r="C3" s="58"/>
      <c r="D3" s="58"/>
      <c r="E3" s="58"/>
      <c r="F3" s="58"/>
      <c r="G3" s="58"/>
      <c r="H3" s="59"/>
    </row>
    <row r="4" spans="2:15" ht="15" customHeight="1" thickTop="1" x14ac:dyDescent="0.25">
      <c r="B4" s="40" t="s">
        <v>0</v>
      </c>
      <c r="C4" s="65" t="s">
        <v>1</v>
      </c>
      <c r="D4" s="42" t="s">
        <v>8</v>
      </c>
      <c r="E4" s="42" t="s">
        <v>2</v>
      </c>
      <c r="F4" s="13"/>
      <c r="G4" s="13"/>
      <c r="H4" s="44" t="s">
        <v>4</v>
      </c>
    </row>
    <row r="5" spans="2:15" x14ac:dyDescent="0.25">
      <c r="B5" s="41"/>
      <c r="C5" s="66"/>
      <c r="D5" s="43"/>
      <c r="E5" s="43"/>
      <c r="F5" s="2">
        <v>2</v>
      </c>
      <c r="G5" s="2">
        <v>3</v>
      </c>
      <c r="H5" s="45"/>
    </row>
    <row r="6" spans="2:15" ht="33" customHeight="1" x14ac:dyDescent="0.3">
      <c r="B6" s="8">
        <v>1</v>
      </c>
      <c r="C6" s="11" t="s">
        <v>35</v>
      </c>
      <c r="D6" s="14">
        <v>8</v>
      </c>
      <c r="E6" s="3" t="s">
        <v>3</v>
      </c>
      <c r="F6" s="6" t="e">
        <f>17651.27-#REF!</f>
        <v>#REF!</v>
      </c>
      <c r="G6" s="7">
        <f>20044-(16.5*24)</f>
        <v>19648</v>
      </c>
      <c r="H6" s="16">
        <f>powierzchnie!H28</f>
        <v>562.1</v>
      </c>
    </row>
    <row r="7" spans="2:15" ht="16.2" x14ac:dyDescent="0.25">
      <c r="B7" s="8">
        <v>2</v>
      </c>
      <c r="C7" s="17" t="s">
        <v>39</v>
      </c>
      <c r="D7" s="14">
        <v>3</v>
      </c>
      <c r="E7" s="3" t="s">
        <v>3</v>
      </c>
      <c r="F7" s="9">
        <v>4027.22</v>
      </c>
      <c r="G7" s="9">
        <v>2928</v>
      </c>
      <c r="H7" s="20">
        <f>H6</f>
        <v>562.1</v>
      </c>
    </row>
    <row r="8" spans="2:15" ht="27.6" x14ac:dyDescent="0.25">
      <c r="B8" s="8">
        <v>3</v>
      </c>
      <c r="C8" s="17" t="s">
        <v>9</v>
      </c>
      <c r="D8" s="38">
        <v>20</v>
      </c>
      <c r="E8" s="3" t="s">
        <v>3</v>
      </c>
      <c r="F8" s="9">
        <v>3682.2</v>
      </c>
      <c r="G8" s="9">
        <v>8362</v>
      </c>
      <c r="H8" s="20">
        <f t="shared" ref="H8:H9" si="0">H7</f>
        <v>562.1</v>
      </c>
    </row>
    <row r="9" spans="2:15" ht="27.6" x14ac:dyDescent="0.25">
      <c r="B9" s="8">
        <v>4</v>
      </c>
      <c r="C9" s="17" t="s">
        <v>51</v>
      </c>
      <c r="D9" s="15">
        <v>20</v>
      </c>
      <c r="E9" s="3" t="s">
        <v>3</v>
      </c>
      <c r="F9" s="9">
        <v>1166</v>
      </c>
      <c r="G9" s="9">
        <v>1319</v>
      </c>
      <c r="H9" s="20">
        <f t="shared" si="0"/>
        <v>562.1</v>
      </c>
    </row>
    <row r="10" spans="2:15" ht="16.5" customHeight="1" x14ac:dyDescent="0.25">
      <c r="B10" s="4"/>
    </row>
    <row r="11" spans="2:15" ht="33.75" customHeight="1" x14ac:dyDescent="0.25">
      <c r="B11" s="4"/>
    </row>
    <row r="12" spans="2:15" ht="16.5" customHeight="1" x14ac:dyDescent="0.25">
      <c r="B12" s="4"/>
    </row>
    <row r="13" spans="2:15" x14ac:dyDescent="0.25">
      <c r="B13" s="4"/>
      <c r="E13" s="10"/>
      <c r="F13" s="10"/>
      <c r="G13" s="10"/>
      <c r="H13" s="10"/>
    </row>
    <row r="14" spans="2:15" ht="17.25" customHeight="1" x14ac:dyDescent="0.25">
      <c r="B14" s="4"/>
      <c r="E14" s="10"/>
      <c r="F14" s="10"/>
      <c r="G14" s="10"/>
      <c r="H14" s="10"/>
    </row>
    <row r="15" spans="2:15" x14ac:dyDescent="0.25">
      <c r="E15" s="10"/>
      <c r="F15" s="10"/>
      <c r="G15" s="10"/>
      <c r="H15" s="10"/>
    </row>
  </sheetData>
  <mergeCells count="9">
    <mergeCell ref="B1:H1"/>
    <mergeCell ref="C2:E2"/>
    <mergeCell ref="F2:H2"/>
    <mergeCell ref="B3:H3"/>
    <mergeCell ref="B4:B5"/>
    <mergeCell ref="C4:C5"/>
    <mergeCell ref="D4:D5"/>
    <mergeCell ref="E4:E5"/>
    <mergeCell ref="H4:H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horizontalDpi="4294967292" verticalDpi="4294967292" r:id="rId1"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B1:O16"/>
  <sheetViews>
    <sheetView view="pageBreakPreview" topLeftCell="B1" zoomScaleSheetLayoutView="100" workbookViewId="0">
      <selection activeCell="H10" sqref="H10"/>
    </sheetView>
  </sheetViews>
  <sheetFormatPr defaultColWidth="9.109375" defaultRowHeight="13.8" x14ac:dyDescent="0.25"/>
  <cols>
    <col min="1" max="2" width="4.88671875" style="1" customWidth="1"/>
    <col min="3" max="3" width="4.109375" style="1" customWidth="1"/>
    <col min="4" max="4" width="46.109375" style="1" customWidth="1"/>
    <col min="5" max="5" width="9.88671875" style="1" customWidth="1"/>
    <col min="6" max="7" width="10.6640625" style="1" hidden="1" customWidth="1"/>
    <col min="8" max="8" width="12.109375" style="1" customWidth="1"/>
    <col min="9" max="9" width="2.88671875" style="1" customWidth="1"/>
    <col min="10" max="16384" width="9.109375" style="1"/>
  </cols>
  <sheetData>
    <row r="1" spans="2:15" ht="57" customHeight="1" x14ac:dyDescent="0.45">
      <c r="C1" s="54"/>
      <c r="D1" s="54"/>
      <c r="E1" s="54"/>
      <c r="F1" s="54"/>
      <c r="G1" s="54"/>
      <c r="H1" s="54"/>
    </row>
    <row r="2" spans="2:15" ht="63.75" customHeight="1" thickBot="1" x14ac:dyDescent="0.3">
      <c r="D2" s="55"/>
      <c r="E2" s="56"/>
      <c r="F2" s="56"/>
      <c r="G2" s="56"/>
      <c r="H2" s="56"/>
      <c r="I2" s="5"/>
      <c r="J2" s="5"/>
      <c r="K2" s="5"/>
      <c r="L2" s="5"/>
      <c r="M2" s="5"/>
      <c r="N2" s="5"/>
      <c r="O2" s="5"/>
    </row>
    <row r="3" spans="2:15" ht="24.6" thickTop="1" thickBot="1" x14ac:dyDescent="0.5">
      <c r="C3" s="57" t="s">
        <v>46</v>
      </c>
      <c r="D3" s="58"/>
      <c r="E3" s="58"/>
      <c r="F3" s="58"/>
      <c r="G3" s="58"/>
      <c r="H3" s="59"/>
    </row>
    <row r="4" spans="2:15" ht="15" customHeight="1" thickTop="1" x14ac:dyDescent="0.25">
      <c r="B4" s="40" t="s">
        <v>0</v>
      </c>
      <c r="C4" s="46" t="s">
        <v>1</v>
      </c>
      <c r="D4" s="47"/>
      <c r="E4" s="42" t="s">
        <v>2</v>
      </c>
      <c r="F4" s="13"/>
      <c r="G4" s="13"/>
      <c r="H4" s="44" t="s">
        <v>4</v>
      </c>
    </row>
    <row r="5" spans="2:15" x14ac:dyDescent="0.25">
      <c r="B5" s="41"/>
      <c r="C5" s="63"/>
      <c r="D5" s="64"/>
      <c r="E5" s="43"/>
      <c r="F5" s="2">
        <v>2</v>
      </c>
      <c r="G5" s="2">
        <v>3</v>
      </c>
      <c r="H5" s="45"/>
    </row>
    <row r="6" spans="2:15" ht="33" customHeight="1" x14ac:dyDescent="0.3">
      <c r="B6" s="8">
        <v>1</v>
      </c>
      <c r="C6" s="50" t="s">
        <v>55</v>
      </c>
      <c r="D6" s="50"/>
      <c r="E6" s="3" t="s">
        <v>47</v>
      </c>
      <c r="F6" s="6" t="e">
        <f>17651.27-#REF!</f>
        <v>#REF!</v>
      </c>
      <c r="G6" s="7">
        <f>20044-(16.5*24)</f>
        <v>19648</v>
      </c>
      <c r="H6" s="16">
        <v>692</v>
      </c>
      <c r="K6" s="31">
        <f>H6+H7+H9+H10</f>
        <v>1798</v>
      </c>
    </row>
    <row r="7" spans="2:15" ht="16.95" customHeight="1" x14ac:dyDescent="0.25">
      <c r="B7" s="8">
        <v>2</v>
      </c>
      <c r="C7" s="50" t="s">
        <v>56</v>
      </c>
      <c r="D7" s="50"/>
      <c r="E7" s="3" t="s">
        <v>47</v>
      </c>
      <c r="F7" s="9">
        <v>4027.22</v>
      </c>
      <c r="G7" s="9">
        <v>2928</v>
      </c>
      <c r="H7" s="20">
        <v>225</v>
      </c>
    </row>
    <row r="8" spans="2:15" ht="16.95" customHeight="1" x14ac:dyDescent="0.25">
      <c r="B8" s="8">
        <v>3</v>
      </c>
      <c r="C8" s="50" t="s">
        <v>48</v>
      </c>
      <c r="D8" s="50"/>
      <c r="E8" s="3" t="s">
        <v>47</v>
      </c>
      <c r="F8" s="9">
        <v>3682.2</v>
      </c>
      <c r="G8" s="9">
        <v>8362</v>
      </c>
      <c r="H8" s="20">
        <v>505</v>
      </c>
    </row>
    <row r="9" spans="2:15" ht="16.95" customHeight="1" x14ac:dyDescent="0.25">
      <c r="B9" s="8">
        <v>4</v>
      </c>
      <c r="C9" s="61" t="s">
        <v>49</v>
      </c>
      <c r="D9" s="62"/>
      <c r="E9" s="3" t="s">
        <v>47</v>
      </c>
      <c r="F9" s="9">
        <v>3682.2</v>
      </c>
      <c r="G9" s="9">
        <v>8362</v>
      </c>
      <c r="H9" s="20">
        <v>428</v>
      </c>
    </row>
    <row r="10" spans="2:15" ht="14.4" thickBot="1" x14ac:dyDescent="0.3">
      <c r="B10" s="21">
        <v>6</v>
      </c>
      <c r="C10" s="39" t="s">
        <v>57</v>
      </c>
      <c r="D10" s="39"/>
      <c r="E10" s="22" t="s">
        <v>47</v>
      </c>
      <c r="F10" s="23"/>
      <c r="G10" s="23"/>
      <c r="H10" s="24">
        <v>453</v>
      </c>
    </row>
    <row r="11" spans="2:15" ht="14.4" thickTop="1" x14ac:dyDescent="0.25">
      <c r="B11" s="18"/>
      <c r="C11" s="60"/>
      <c r="D11" s="60"/>
      <c r="E11" s="19"/>
    </row>
    <row r="12" spans="2:15" x14ac:dyDescent="0.25">
      <c r="B12" s="4"/>
      <c r="C12" s="60"/>
      <c r="D12" s="60"/>
      <c r="E12" s="19"/>
    </row>
    <row r="13" spans="2:15" x14ac:dyDescent="0.25">
      <c r="B13" s="18"/>
      <c r="C13" s="60"/>
      <c r="D13" s="60"/>
      <c r="E13" s="19"/>
    </row>
    <row r="14" spans="2:15" x14ac:dyDescent="0.25">
      <c r="B14" s="4"/>
      <c r="C14" s="60"/>
      <c r="D14" s="60"/>
      <c r="E14" s="19"/>
    </row>
    <row r="15" spans="2:15" x14ac:dyDescent="0.25">
      <c r="B15" s="18"/>
      <c r="C15" s="60"/>
      <c r="D15" s="60"/>
      <c r="E15" s="19"/>
    </row>
    <row r="16" spans="2:15" x14ac:dyDescent="0.25">
      <c r="C16" s="60"/>
      <c r="D16" s="60"/>
      <c r="E16" s="19"/>
    </row>
  </sheetData>
  <mergeCells count="19">
    <mergeCell ref="C1:H1"/>
    <mergeCell ref="D2:E2"/>
    <mergeCell ref="F2:H2"/>
    <mergeCell ref="C3:H3"/>
    <mergeCell ref="B4:B5"/>
    <mergeCell ref="C4:D5"/>
    <mergeCell ref="E4:E5"/>
    <mergeCell ref="H4:H5"/>
    <mergeCell ref="C16:D16"/>
    <mergeCell ref="C6:D6"/>
    <mergeCell ref="C7:D7"/>
    <mergeCell ref="C8:D8"/>
    <mergeCell ref="C10:D10"/>
    <mergeCell ref="C9:D9"/>
    <mergeCell ref="C11:D11"/>
    <mergeCell ref="C12:D12"/>
    <mergeCell ref="C13:D13"/>
    <mergeCell ref="C14:D14"/>
    <mergeCell ref="C15:D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1:O16"/>
  <sheetViews>
    <sheetView view="pageBreakPreview" zoomScaleSheetLayoutView="100" workbookViewId="0">
      <selection activeCell="D8" sqref="D8"/>
    </sheetView>
  </sheetViews>
  <sheetFormatPr defaultColWidth="9.109375" defaultRowHeight="13.8" x14ac:dyDescent="0.25"/>
  <cols>
    <col min="1" max="1" width="4.88671875" style="1" customWidth="1"/>
    <col min="2" max="2" width="4.109375" style="1" customWidth="1"/>
    <col min="3" max="3" width="46.109375" style="1" customWidth="1"/>
    <col min="4" max="4" width="8.109375" style="1" customWidth="1"/>
    <col min="5" max="5" width="9.88671875" style="1" customWidth="1"/>
    <col min="6" max="7" width="10.6640625" style="1" hidden="1" customWidth="1"/>
    <col min="8" max="8" width="12.109375" style="1" customWidth="1"/>
    <col min="9" max="9" width="2.88671875" style="1" customWidth="1"/>
    <col min="10" max="16384" width="9.109375" style="1"/>
  </cols>
  <sheetData>
    <row r="1" spans="2:15" ht="63.75" customHeight="1" thickBot="1" x14ac:dyDescent="0.3">
      <c r="C1" s="55"/>
      <c r="D1" s="55"/>
      <c r="E1" s="56"/>
      <c r="F1" s="56"/>
      <c r="G1" s="56"/>
      <c r="H1" s="56"/>
      <c r="I1" s="5"/>
      <c r="J1" s="5"/>
      <c r="K1" s="5"/>
      <c r="L1" s="5"/>
      <c r="M1" s="5"/>
      <c r="N1" s="5"/>
      <c r="O1" s="5"/>
    </row>
    <row r="2" spans="2:15" ht="24.6" thickTop="1" thickBot="1" x14ac:dyDescent="0.5">
      <c r="B2" s="57" t="s">
        <v>5</v>
      </c>
      <c r="C2" s="58"/>
      <c r="D2" s="58"/>
      <c r="E2" s="58"/>
      <c r="F2" s="58"/>
      <c r="G2" s="58"/>
      <c r="H2" s="59"/>
      <c r="K2" s="1" t="s">
        <v>50</v>
      </c>
    </row>
    <row r="3" spans="2:15" ht="15" customHeight="1" thickTop="1" x14ac:dyDescent="0.25">
      <c r="B3" s="40" t="s">
        <v>0</v>
      </c>
      <c r="C3" s="65" t="s">
        <v>1</v>
      </c>
      <c r="D3" s="42" t="s">
        <v>8</v>
      </c>
      <c r="E3" s="42" t="s">
        <v>2</v>
      </c>
      <c r="F3" s="13"/>
      <c r="G3" s="13"/>
      <c r="H3" s="44" t="s">
        <v>4</v>
      </c>
      <c r="J3" s="1">
        <f>22140.73-16050.37</f>
        <v>6090.3599999999988</v>
      </c>
    </row>
    <row r="4" spans="2:15" x14ac:dyDescent="0.25">
      <c r="B4" s="41"/>
      <c r="C4" s="66"/>
      <c r="D4" s="43"/>
      <c r="E4" s="43"/>
      <c r="F4" s="2">
        <v>2</v>
      </c>
      <c r="G4" s="2">
        <v>3</v>
      </c>
      <c r="H4" s="45"/>
    </row>
    <row r="5" spans="2:15" ht="33" customHeight="1" x14ac:dyDescent="0.3">
      <c r="B5" s="8">
        <v>1</v>
      </c>
      <c r="C5" s="11" t="s">
        <v>6</v>
      </c>
      <c r="D5" s="14">
        <v>4</v>
      </c>
      <c r="E5" s="3" t="s">
        <v>3</v>
      </c>
      <c r="F5" s="6" t="e">
        <f>17651.27-#REF!</f>
        <v>#REF!</v>
      </c>
      <c r="G5" s="7">
        <f>20044-(16.5*24)</f>
        <v>19648</v>
      </c>
      <c r="H5" s="16">
        <f>powierzchnie!H6+powierzchnie!H7</f>
        <v>40032</v>
      </c>
      <c r="K5" s="31">
        <f>H5+'jezdnia DG '!H6+'zjazd publiczny'!H6+'ZI asfalt'!H6</f>
        <v>47279.700000000004</v>
      </c>
    </row>
    <row r="6" spans="2:15" ht="27.6" x14ac:dyDescent="0.25">
      <c r="B6" s="8">
        <v>2</v>
      </c>
      <c r="C6" s="17" t="s">
        <v>7</v>
      </c>
      <c r="D6" s="14">
        <v>8</v>
      </c>
      <c r="E6" s="3" t="s">
        <v>3</v>
      </c>
      <c r="F6" s="9">
        <v>4027.22</v>
      </c>
      <c r="G6" s="9">
        <v>2928</v>
      </c>
      <c r="H6" s="20">
        <f>$H$5+$J$3*2*J6</f>
        <v>40519.228799999997</v>
      </c>
      <c r="J6" s="1">
        <v>0.04</v>
      </c>
    </row>
    <row r="7" spans="2:15" ht="27.6" x14ac:dyDescent="0.25">
      <c r="B7" s="8">
        <v>3</v>
      </c>
      <c r="C7" s="17" t="s">
        <v>9</v>
      </c>
      <c r="D7" s="15">
        <v>20</v>
      </c>
      <c r="E7" s="3" t="s">
        <v>3</v>
      </c>
      <c r="F7" s="9">
        <v>3682.2</v>
      </c>
      <c r="G7" s="9">
        <v>8362</v>
      </c>
      <c r="H7" s="20">
        <f>powierzchnie!H8+$J$3*2*J7</f>
        <v>12094.108399999997</v>
      </c>
      <c r="J7" s="1">
        <v>0.22</v>
      </c>
      <c r="K7" s="31">
        <f>H7+'jezdnia DG '!H8+parkingi!H8+'zjazd publiczny'!H8+'zatoki '!H8</f>
        <v>13879.108399999997</v>
      </c>
    </row>
    <row r="8" spans="2:15" ht="27.6" x14ac:dyDescent="0.25">
      <c r="B8" s="8">
        <v>4</v>
      </c>
      <c r="C8" s="17" t="s">
        <v>10</v>
      </c>
      <c r="D8" s="15">
        <v>20</v>
      </c>
      <c r="E8" s="3" t="s">
        <v>3</v>
      </c>
      <c r="F8" s="9">
        <v>3682.2</v>
      </c>
      <c r="G8" s="9">
        <v>8362</v>
      </c>
      <c r="H8" s="20">
        <f>powierzchnie!H8+$J$3*2*J8</f>
        <v>14530.252399999998</v>
      </c>
      <c r="J8" s="1">
        <v>0.42</v>
      </c>
      <c r="K8" s="31">
        <f>H8+'jezdnia DG '!H9</f>
        <v>15241.152399999997</v>
      </c>
    </row>
    <row r="9" spans="2:15" ht="16.8" thickBot="1" x14ac:dyDescent="0.3">
      <c r="B9" s="21">
        <v>6</v>
      </c>
      <c r="C9" s="25" t="s">
        <v>11</v>
      </c>
      <c r="D9" s="26" t="s">
        <v>12</v>
      </c>
      <c r="E9" s="22" t="s">
        <v>3</v>
      </c>
      <c r="F9" s="27">
        <v>1166</v>
      </c>
      <c r="G9" s="27">
        <v>1319</v>
      </c>
      <c r="H9" s="24">
        <f>H5-powierzchnie!H8</f>
        <v>30617.65</v>
      </c>
    </row>
    <row r="10" spans="2:15" ht="14.4" thickTop="1" x14ac:dyDescent="0.25"/>
    <row r="11" spans="2:15" ht="16.5" customHeight="1" x14ac:dyDescent="0.25">
      <c r="B11" s="4"/>
    </row>
    <row r="12" spans="2:15" ht="33.75" customHeight="1" x14ac:dyDescent="0.25">
      <c r="B12" s="4"/>
      <c r="C12" s="1" t="s">
        <v>13</v>
      </c>
    </row>
    <row r="13" spans="2:15" ht="16.5" customHeight="1" x14ac:dyDescent="0.25">
      <c r="B13" s="4"/>
      <c r="C13" s="1" t="s">
        <v>14</v>
      </c>
    </row>
    <row r="14" spans="2:15" x14ac:dyDescent="0.25">
      <c r="B14" s="4"/>
      <c r="E14" s="10"/>
      <c r="F14" s="10"/>
      <c r="G14" s="10"/>
      <c r="H14" s="10"/>
    </row>
    <row r="15" spans="2:15" ht="17.25" customHeight="1" x14ac:dyDescent="0.25">
      <c r="B15" s="4"/>
      <c r="E15" s="10"/>
      <c r="F15" s="10"/>
      <c r="G15" s="10"/>
      <c r="H15" s="10"/>
    </row>
    <row r="16" spans="2:15" x14ac:dyDescent="0.25">
      <c r="E16" s="10"/>
      <c r="F16" s="10"/>
      <c r="G16" s="10"/>
      <c r="H16" s="10"/>
    </row>
  </sheetData>
  <mergeCells count="8">
    <mergeCell ref="C1:E1"/>
    <mergeCell ref="F1:H1"/>
    <mergeCell ref="B2:H2"/>
    <mergeCell ref="B3:B4"/>
    <mergeCell ref="C3:C4"/>
    <mergeCell ref="D3:D4"/>
    <mergeCell ref="E3:E4"/>
    <mergeCell ref="H3:H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horizontalDpi="4294967292" verticalDpi="4294967292" r:id="rId1"/>
  <rowBreaks count="1" manualBreakCount="1">
    <brk id="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B1:O17"/>
  <sheetViews>
    <sheetView view="pageBreakPreview" topLeftCell="B1" zoomScaleSheetLayoutView="100" workbookViewId="0">
      <selection activeCell="K10" sqref="K10"/>
    </sheetView>
  </sheetViews>
  <sheetFormatPr defaultColWidth="9.109375" defaultRowHeight="13.8" x14ac:dyDescent="0.25"/>
  <cols>
    <col min="1" max="1" width="4.88671875" style="1" customWidth="1"/>
    <col min="2" max="2" width="4.109375" style="1" customWidth="1"/>
    <col min="3" max="3" width="46.109375" style="1" customWidth="1"/>
    <col min="4" max="4" width="8.109375" style="1" customWidth="1"/>
    <col min="5" max="5" width="9.88671875" style="1" customWidth="1"/>
    <col min="6" max="7" width="10.6640625" style="1" hidden="1" customWidth="1"/>
    <col min="8" max="8" width="12.109375" style="1" customWidth="1"/>
    <col min="9" max="9" width="2.88671875" style="1" customWidth="1"/>
    <col min="10" max="16384" width="9.109375" style="1"/>
  </cols>
  <sheetData>
    <row r="1" spans="2:15" ht="57" customHeight="1" x14ac:dyDescent="0.45">
      <c r="B1" s="54"/>
      <c r="C1" s="54"/>
      <c r="D1" s="54"/>
      <c r="E1" s="54"/>
      <c r="F1" s="54"/>
      <c r="G1" s="54"/>
      <c r="H1" s="54"/>
    </row>
    <row r="2" spans="2:15" ht="63.75" customHeight="1" thickBot="1" x14ac:dyDescent="0.3">
      <c r="C2" s="55"/>
      <c r="D2" s="55"/>
      <c r="E2" s="56"/>
      <c r="F2" s="56"/>
      <c r="G2" s="56"/>
      <c r="H2" s="56"/>
      <c r="I2" s="5"/>
      <c r="J2" s="5"/>
      <c r="K2" s="5"/>
      <c r="L2" s="5"/>
      <c r="M2" s="5"/>
      <c r="N2" s="5"/>
      <c r="O2" s="5"/>
    </row>
    <row r="3" spans="2:15" ht="24.6" thickTop="1" thickBot="1" x14ac:dyDescent="0.5">
      <c r="B3" s="57" t="s">
        <v>60</v>
      </c>
      <c r="C3" s="58"/>
      <c r="D3" s="58"/>
      <c r="E3" s="58"/>
      <c r="F3" s="58"/>
      <c r="G3" s="58"/>
      <c r="H3" s="59"/>
    </row>
    <row r="4" spans="2:15" ht="15" customHeight="1" thickTop="1" x14ac:dyDescent="0.25">
      <c r="B4" s="40" t="s">
        <v>0</v>
      </c>
      <c r="C4" s="65" t="s">
        <v>1</v>
      </c>
      <c r="D4" s="42" t="s">
        <v>8</v>
      </c>
      <c r="E4" s="42" t="s">
        <v>2</v>
      </c>
      <c r="F4" s="13"/>
      <c r="G4" s="13"/>
      <c r="H4" s="44" t="s">
        <v>4</v>
      </c>
      <c r="J4" s="1">
        <f>110+50+155+40+25+25+25+200+47+53+52+28</f>
        <v>810</v>
      </c>
    </row>
    <row r="5" spans="2:15" x14ac:dyDescent="0.25">
      <c r="B5" s="41"/>
      <c r="C5" s="66"/>
      <c r="D5" s="43"/>
      <c r="E5" s="43"/>
      <c r="F5" s="2">
        <v>2</v>
      </c>
      <c r="G5" s="2">
        <v>3</v>
      </c>
      <c r="H5" s="45"/>
    </row>
    <row r="6" spans="2:15" ht="33" customHeight="1" x14ac:dyDescent="0.3">
      <c r="B6" s="8">
        <v>1</v>
      </c>
      <c r="C6" s="11" t="s">
        <v>6</v>
      </c>
      <c r="D6" s="14">
        <v>4</v>
      </c>
      <c r="E6" s="3" t="s">
        <v>3</v>
      </c>
      <c r="F6" s="6" t="e">
        <f>17651.27-#REF!</f>
        <v>#REF!</v>
      </c>
      <c r="G6" s="7">
        <f>20044-(16.5*24)</f>
        <v>19648</v>
      </c>
      <c r="H6" s="16">
        <f>powierzchnie!H9+powierzchnie!H7</f>
        <v>6683.8</v>
      </c>
    </row>
    <row r="7" spans="2:15" ht="27.6" x14ac:dyDescent="0.25">
      <c r="B7" s="8">
        <v>2</v>
      </c>
      <c r="C7" s="17" t="s">
        <v>7</v>
      </c>
      <c r="D7" s="14">
        <v>4</v>
      </c>
      <c r="E7" s="3" t="s">
        <v>3</v>
      </c>
      <c r="F7" s="9">
        <v>4027.22</v>
      </c>
      <c r="G7" s="9">
        <v>2928</v>
      </c>
      <c r="H7" s="20">
        <f>$H$6+$J$4*2*J7</f>
        <v>6748.6</v>
      </c>
      <c r="J7" s="1">
        <v>0.04</v>
      </c>
      <c r="L7" s="31">
        <f>H7+'zjazd publiczny'!H7+'ZI asfalt'!H7</f>
        <v>7312.5000000000009</v>
      </c>
    </row>
    <row r="8" spans="2:15" ht="27.6" x14ac:dyDescent="0.25">
      <c r="B8" s="8">
        <v>3</v>
      </c>
      <c r="C8" s="17" t="s">
        <v>9</v>
      </c>
      <c r="D8" s="15">
        <v>20</v>
      </c>
      <c r="E8" s="3" t="s">
        <v>3</v>
      </c>
      <c r="F8" s="9">
        <v>3682.2</v>
      </c>
      <c r="G8" s="9">
        <v>8362</v>
      </c>
      <c r="H8" s="20">
        <f>powierzchnie!H22+$J$4*2*J8</f>
        <v>386.9</v>
      </c>
      <c r="J8" s="1">
        <v>0.22</v>
      </c>
    </row>
    <row r="9" spans="2:15" ht="27.6" x14ac:dyDescent="0.25">
      <c r="B9" s="8">
        <v>4</v>
      </c>
      <c r="C9" s="17" t="s">
        <v>10</v>
      </c>
      <c r="D9" s="15">
        <v>15</v>
      </c>
      <c r="E9" s="3" t="s">
        <v>3</v>
      </c>
      <c r="F9" s="9">
        <v>3682.2</v>
      </c>
      <c r="G9" s="9">
        <v>8362</v>
      </c>
      <c r="H9" s="20">
        <f>powierzchnie!H22+$J$4*2*J9</f>
        <v>710.9</v>
      </c>
      <c r="J9" s="1">
        <v>0.42</v>
      </c>
    </row>
    <row r="10" spans="2:15" ht="16.8" thickBot="1" x14ac:dyDescent="0.3">
      <c r="B10" s="21">
        <v>6</v>
      </c>
      <c r="C10" s="25" t="s">
        <v>11</v>
      </c>
      <c r="D10" s="26" t="s">
        <v>12</v>
      </c>
      <c r="E10" s="22" t="s">
        <v>3</v>
      </c>
      <c r="F10" s="27">
        <v>1166</v>
      </c>
      <c r="G10" s="27">
        <v>1319</v>
      </c>
      <c r="H10" s="24">
        <f>H6-powierzchnie!H22</f>
        <v>6653.3</v>
      </c>
    </row>
    <row r="11" spans="2:15" ht="14.4" thickTop="1" x14ac:dyDescent="0.25"/>
    <row r="12" spans="2:15" ht="16.5" customHeight="1" x14ac:dyDescent="0.25">
      <c r="B12" s="4"/>
    </row>
    <row r="13" spans="2:15" ht="33.75" customHeight="1" x14ac:dyDescent="0.25">
      <c r="B13" s="4"/>
      <c r="C13" s="1" t="s">
        <v>13</v>
      </c>
    </row>
    <row r="14" spans="2:15" ht="16.5" customHeight="1" x14ac:dyDescent="0.25">
      <c r="B14" s="4"/>
      <c r="C14" s="1" t="s">
        <v>14</v>
      </c>
    </row>
    <row r="15" spans="2:15" x14ac:dyDescent="0.25">
      <c r="B15" s="4"/>
      <c r="E15" s="10"/>
      <c r="F15" s="10"/>
      <c r="G15" s="10"/>
      <c r="H15" s="10"/>
    </row>
    <row r="16" spans="2:15" ht="17.25" customHeight="1" x14ac:dyDescent="0.25">
      <c r="B16" s="4"/>
      <c r="E16" s="10"/>
      <c r="F16" s="10"/>
      <c r="G16" s="10"/>
      <c r="H16" s="10"/>
    </row>
    <row r="17" spans="5:8" x14ac:dyDescent="0.25">
      <c r="E17" s="10"/>
      <c r="F17" s="10"/>
      <c r="G17" s="10"/>
      <c r="H17" s="10"/>
    </row>
  </sheetData>
  <mergeCells count="9">
    <mergeCell ref="B1:H1"/>
    <mergeCell ref="C2:E2"/>
    <mergeCell ref="B3:H3"/>
    <mergeCell ref="B4:B5"/>
    <mergeCell ref="C4:C5"/>
    <mergeCell ref="F2:H2"/>
    <mergeCell ref="E4:E5"/>
    <mergeCell ref="D4:D5"/>
    <mergeCell ref="H4:H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horizontalDpi="4294967292" verticalDpi="4294967292" r:id="rId1"/>
  <rowBreaks count="1" manualBreakCount="1">
    <brk id="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B1:O15"/>
  <sheetViews>
    <sheetView view="pageBreakPreview" zoomScaleSheetLayoutView="100" workbookViewId="0">
      <selection activeCell="J7" sqref="J7"/>
    </sheetView>
  </sheetViews>
  <sheetFormatPr defaultColWidth="9.109375" defaultRowHeight="13.8" x14ac:dyDescent="0.25"/>
  <cols>
    <col min="1" max="1" width="4.88671875" style="1" customWidth="1"/>
    <col min="2" max="2" width="4.109375" style="1" customWidth="1"/>
    <col min="3" max="3" width="46.109375" style="1" customWidth="1"/>
    <col min="4" max="4" width="8.109375" style="1" customWidth="1"/>
    <col min="5" max="5" width="9.88671875" style="1" customWidth="1"/>
    <col min="6" max="7" width="10.6640625" style="1" hidden="1" customWidth="1"/>
    <col min="8" max="8" width="9.6640625" style="1" customWidth="1"/>
    <col min="9" max="9" width="2.88671875" style="1" customWidth="1"/>
    <col min="10" max="16384" width="9.109375" style="1"/>
  </cols>
  <sheetData>
    <row r="1" spans="2:15" ht="57" customHeight="1" x14ac:dyDescent="0.45">
      <c r="B1" s="54"/>
      <c r="C1" s="54"/>
      <c r="D1" s="54"/>
      <c r="E1" s="54"/>
      <c r="F1" s="54"/>
      <c r="G1" s="54"/>
      <c r="H1" s="54"/>
    </row>
    <row r="2" spans="2:15" ht="63.75" customHeight="1" thickBot="1" x14ac:dyDescent="0.3">
      <c r="C2" s="55"/>
      <c r="D2" s="55"/>
      <c r="E2" s="56"/>
      <c r="F2" s="56"/>
      <c r="G2" s="56"/>
      <c r="H2" s="56"/>
      <c r="I2" s="5"/>
      <c r="J2" s="5"/>
      <c r="K2" s="5"/>
      <c r="L2" s="5"/>
      <c r="M2" s="5"/>
      <c r="N2" s="5"/>
      <c r="O2" s="5"/>
    </row>
    <row r="3" spans="2:15" ht="24.6" thickTop="1" thickBot="1" x14ac:dyDescent="0.5">
      <c r="B3" s="57" t="s">
        <v>37</v>
      </c>
      <c r="C3" s="58"/>
      <c r="D3" s="58"/>
      <c r="E3" s="58"/>
      <c r="F3" s="58"/>
      <c r="G3" s="58"/>
      <c r="H3" s="59"/>
    </row>
    <row r="4" spans="2:15" ht="15" customHeight="1" thickTop="1" x14ac:dyDescent="0.25">
      <c r="B4" s="40" t="s">
        <v>0</v>
      </c>
      <c r="C4" s="65" t="s">
        <v>1</v>
      </c>
      <c r="D4" s="42" t="s">
        <v>8</v>
      </c>
      <c r="E4" s="42" t="s">
        <v>2</v>
      </c>
      <c r="F4" s="13"/>
      <c r="G4" s="13"/>
      <c r="H4" s="44" t="s">
        <v>4</v>
      </c>
    </row>
    <row r="5" spans="2:15" x14ac:dyDescent="0.25">
      <c r="B5" s="41"/>
      <c r="C5" s="66"/>
      <c r="D5" s="43"/>
      <c r="E5" s="43"/>
      <c r="F5" s="2">
        <v>2</v>
      </c>
      <c r="G5" s="2">
        <v>3</v>
      </c>
      <c r="H5" s="45"/>
    </row>
    <row r="6" spans="2:15" ht="33" customHeight="1" x14ac:dyDescent="0.3">
      <c r="B6" s="8">
        <v>1</v>
      </c>
      <c r="C6" s="11" t="s">
        <v>35</v>
      </c>
      <c r="D6" s="14">
        <v>8</v>
      </c>
      <c r="E6" s="3" t="s">
        <v>3</v>
      </c>
      <c r="F6" s="6" t="e">
        <f>17651.27-#REF!</f>
        <v>#REF!</v>
      </c>
      <c r="G6" s="7">
        <f>20044-(16.5*24)</f>
        <v>19648</v>
      </c>
      <c r="H6" s="7">
        <f>powierzchnie!H27</f>
        <v>1430.5</v>
      </c>
      <c r="J6" s="31">
        <f>H6+parkingi!H6+'zatoki '!H6</f>
        <v>2412.5</v>
      </c>
    </row>
    <row r="7" spans="2:15" ht="18" customHeight="1" x14ac:dyDescent="0.25">
      <c r="B7" s="8">
        <v>2</v>
      </c>
      <c r="C7" s="17" t="s">
        <v>36</v>
      </c>
      <c r="D7" s="14">
        <v>3</v>
      </c>
      <c r="E7" s="3" t="s">
        <v>3</v>
      </c>
      <c r="F7" s="9">
        <v>4027.22</v>
      </c>
      <c r="G7" s="9">
        <v>2928</v>
      </c>
      <c r="H7" s="28">
        <f>H6</f>
        <v>1430.5</v>
      </c>
    </row>
    <row r="8" spans="2:15" ht="31.95" customHeight="1" thickBot="1" x14ac:dyDescent="0.3">
      <c r="B8" s="21">
        <v>3</v>
      </c>
      <c r="C8" s="29" t="s">
        <v>52</v>
      </c>
      <c r="D8" s="26">
        <v>15</v>
      </c>
      <c r="E8" s="22" t="s">
        <v>3</v>
      </c>
      <c r="F8" s="27">
        <v>3682.2</v>
      </c>
      <c r="G8" s="27">
        <v>8362</v>
      </c>
      <c r="H8" s="30">
        <f>H6</f>
        <v>1430.5</v>
      </c>
      <c r="J8" s="31">
        <f>H8+'ZI kruszywa'!H7</f>
        <v>4472.2000000000007</v>
      </c>
    </row>
    <row r="9" spans="2:15" ht="14.4" thickTop="1" x14ac:dyDescent="0.25"/>
    <row r="10" spans="2:15" ht="16.5" customHeight="1" x14ac:dyDescent="0.25">
      <c r="B10" s="4"/>
    </row>
    <row r="11" spans="2:15" ht="33.75" customHeight="1" x14ac:dyDescent="0.25">
      <c r="B11" s="4"/>
    </row>
    <row r="12" spans="2:15" ht="16.5" customHeight="1" x14ac:dyDescent="0.25">
      <c r="B12" s="4"/>
    </row>
    <row r="13" spans="2:15" x14ac:dyDescent="0.25">
      <c r="B13" s="4"/>
      <c r="E13" s="10"/>
      <c r="F13" s="10"/>
      <c r="G13" s="10"/>
      <c r="H13" s="10"/>
    </row>
    <row r="14" spans="2:15" ht="17.25" customHeight="1" x14ac:dyDescent="0.25">
      <c r="B14" s="4"/>
      <c r="E14" s="10"/>
      <c r="F14" s="10"/>
      <c r="G14" s="10"/>
      <c r="H14" s="10"/>
    </row>
    <row r="15" spans="2:15" x14ac:dyDescent="0.25">
      <c r="E15" s="10"/>
      <c r="F15" s="10"/>
      <c r="G15" s="10"/>
      <c r="H15" s="10"/>
    </row>
  </sheetData>
  <mergeCells count="9">
    <mergeCell ref="B1:H1"/>
    <mergeCell ref="C2:E2"/>
    <mergeCell ref="F2:H2"/>
    <mergeCell ref="B3:H3"/>
    <mergeCell ref="B4:B5"/>
    <mergeCell ref="C4:C5"/>
    <mergeCell ref="D4:D5"/>
    <mergeCell ref="E4:E5"/>
    <mergeCell ref="H4:H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horizontalDpi="4294967292" verticalDpi="4294967292" r:id="rId1"/>
  <rowBreaks count="1" manualBreakCount="1">
    <brk id="1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B1:O16"/>
  <sheetViews>
    <sheetView view="pageBreakPreview" zoomScaleSheetLayoutView="100" workbookViewId="0">
      <selection activeCell="C11" sqref="C11"/>
    </sheetView>
  </sheetViews>
  <sheetFormatPr defaultColWidth="9.109375" defaultRowHeight="13.8" x14ac:dyDescent="0.25"/>
  <cols>
    <col min="1" max="1" width="4.88671875" style="1" customWidth="1"/>
    <col min="2" max="2" width="4.109375" style="1" customWidth="1"/>
    <col min="3" max="3" width="46.109375" style="1" customWidth="1"/>
    <col min="4" max="4" width="8.109375" style="1" customWidth="1"/>
    <col min="5" max="5" width="9.88671875" style="1" customWidth="1"/>
    <col min="6" max="7" width="10.6640625" style="1" hidden="1" customWidth="1"/>
    <col min="8" max="8" width="12.109375" style="1" customWidth="1"/>
    <col min="9" max="9" width="2.88671875" style="1" customWidth="1"/>
    <col min="10" max="16384" width="9.109375" style="1"/>
  </cols>
  <sheetData>
    <row r="1" spans="2:15" ht="57" customHeight="1" x14ac:dyDescent="0.45">
      <c r="B1" s="54"/>
      <c r="C1" s="54"/>
      <c r="D1" s="54"/>
      <c r="E1" s="54"/>
      <c r="F1" s="54"/>
      <c r="G1" s="54"/>
      <c r="H1" s="54"/>
    </row>
    <row r="2" spans="2:15" ht="63.75" customHeight="1" thickBot="1" x14ac:dyDescent="0.3">
      <c r="C2" s="55"/>
      <c r="D2" s="55"/>
      <c r="E2" s="56"/>
      <c r="F2" s="56"/>
      <c r="G2" s="56"/>
      <c r="H2" s="56"/>
      <c r="I2" s="5"/>
      <c r="J2" s="5"/>
      <c r="K2" s="5"/>
      <c r="L2" s="5"/>
      <c r="M2" s="5"/>
      <c r="N2" s="5"/>
      <c r="O2" s="5"/>
    </row>
    <row r="3" spans="2:15" ht="24.6" thickTop="1" thickBot="1" x14ac:dyDescent="0.5">
      <c r="B3" s="57" t="s">
        <v>38</v>
      </c>
      <c r="C3" s="58"/>
      <c r="D3" s="58"/>
      <c r="E3" s="58"/>
      <c r="F3" s="58"/>
      <c r="G3" s="58"/>
      <c r="H3" s="59"/>
    </row>
    <row r="4" spans="2:15" ht="15" customHeight="1" thickTop="1" x14ac:dyDescent="0.25">
      <c r="B4" s="40" t="s">
        <v>0</v>
      </c>
      <c r="C4" s="65" t="s">
        <v>1</v>
      </c>
      <c r="D4" s="42" t="s">
        <v>8</v>
      </c>
      <c r="E4" s="42" t="s">
        <v>2</v>
      </c>
      <c r="F4" s="13"/>
      <c r="G4" s="13"/>
      <c r="H4" s="44" t="s">
        <v>4</v>
      </c>
    </row>
    <row r="5" spans="2:15" x14ac:dyDescent="0.25">
      <c r="B5" s="41"/>
      <c r="C5" s="66"/>
      <c r="D5" s="43"/>
      <c r="E5" s="43"/>
      <c r="F5" s="2">
        <v>2</v>
      </c>
      <c r="G5" s="2">
        <v>3</v>
      </c>
      <c r="H5" s="45"/>
    </row>
    <row r="6" spans="2:15" ht="33" customHeight="1" x14ac:dyDescent="0.3">
      <c r="B6" s="8">
        <v>1</v>
      </c>
      <c r="C6" s="11" t="s">
        <v>35</v>
      </c>
      <c r="D6" s="14">
        <v>8</v>
      </c>
      <c r="E6" s="3" t="s">
        <v>3</v>
      </c>
      <c r="F6" s="6" t="e">
        <f>17651.27-#REF!</f>
        <v>#REF!</v>
      </c>
      <c r="G6" s="7">
        <f>20044-(16.5*24)</f>
        <v>19648</v>
      </c>
      <c r="H6" s="16">
        <f>powierzchnie!H26</f>
        <v>419.9</v>
      </c>
    </row>
    <row r="7" spans="2:15" ht="16.2" x14ac:dyDescent="0.25">
      <c r="B7" s="8">
        <v>2</v>
      </c>
      <c r="C7" s="17" t="s">
        <v>39</v>
      </c>
      <c r="D7" s="14">
        <v>3</v>
      </c>
      <c r="E7" s="3" t="s">
        <v>3</v>
      </c>
      <c r="F7" s="9">
        <v>4027.22</v>
      </c>
      <c r="G7" s="9">
        <v>2928</v>
      </c>
      <c r="H7" s="20">
        <f>H6</f>
        <v>419.9</v>
      </c>
    </row>
    <row r="8" spans="2:15" ht="27.6" x14ac:dyDescent="0.25">
      <c r="B8" s="8">
        <v>3</v>
      </c>
      <c r="C8" s="17" t="s">
        <v>9</v>
      </c>
      <c r="D8" s="15">
        <v>20</v>
      </c>
      <c r="E8" s="3" t="s">
        <v>3</v>
      </c>
      <c r="F8" s="9">
        <v>3682.2</v>
      </c>
      <c r="G8" s="9">
        <v>8362</v>
      </c>
      <c r="H8" s="20">
        <f t="shared" ref="H8:H9" si="0">H7</f>
        <v>419.9</v>
      </c>
    </row>
    <row r="9" spans="2:15" ht="28.2" thickBot="1" x14ac:dyDescent="0.3">
      <c r="B9" s="21">
        <v>4</v>
      </c>
      <c r="C9" s="29" t="s">
        <v>40</v>
      </c>
      <c r="D9" s="26">
        <v>15</v>
      </c>
      <c r="E9" s="22" t="s">
        <v>3</v>
      </c>
      <c r="F9" s="27">
        <v>1166</v>
      </c>
      <c r="G9" s="27">
        <v>1319</v>
      </c>
      <c r="H9" s="24">
        <f t="shared" si="0"/>
        <v>419.9</v>
      </c>
      <c r="K9" s="31">
        <f>H9+'zjazd publiczny'!H9+'ZI asfalt'!H8+'zatoki '!H9</f>
        <v>1545.9</v>
      </c>
    </row>
    <row r="10" spans="2:15" ht="14.4" thickTop="1" x14ac:dyDescent="0.25"/>
    <row r="11" spans="2:15" ht="16.5" customHeight="1" x14ac:dyDescent="0.25">
      <c r="B11" s="4"/>
    </row>
    <row r="12" spans="2:15" ht="33.75" customHeight="1" x14ac:dyDescent="0.25">
      <c r="B12" s="4"/>
    </row>
    <row r="13" spans="2:15" ht="16.5" customHeight="1" x14ac:dyDescent="0.25">
      <c r="B13" s="4"/>
    </row>
    <row r="14" spans="2:15" x14ac:dyDescent="0.25">
      <c r="B14" s="4"/>
      <c r="E14" s="10"/>
      <c r="F14" s="10"/>
      <c r="G14" s="10"/>
      <c r="H14" s="10"/>
    </row>
    <row r="15" spans="2:15" ht="17.25" customHeight="1" x14ac:dyDescent="0.25">
      <c r="B15" s="4"/>
      <c r="E15" s="10"/>
      <c r="F15" s="10"/>
      <c r="G15" s="10"/>
      <c r="H15" s="10"/>
    </row>
    <row r="16" spans="2:15" x14ac:dyDescent="0.25">
      <c r="E16" s="10"/>
      <c r="F16" s="10"/>
      <c r="G16" s="10"/>
      <c r="H16" s="10"/>
    </row>
  </sheetData>
  <mergeCells count="9">
    <mergeCell ref="B1:H1"/>
    <mergeCell ref="C2:E2"/>
    <mergeCell ref="F2:H2"/>
    <mergeCell ref="B3:H3"/>
    <mergeCell ref="B4:B5"/>
    <mergeCell ref="C4:C5"/>
    <mergeCell ref="D4:D5"/>
    <mergeCell ref="E4:E5"/>
    <mergeCell ref="H4:H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horizontalDpi="4294967292" verticalDpi="4294967292" r:id="rId1"/>
  <rowBreaks count="1" manualBreakCount="1">
    <brk id="1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B1:O16"/>
  <sheetViews>
    <sheetView view="pageBreakPreview" zoomScaleSheetLayoutView="100" workbookViewId="0">
      <selection activeCell="M8" sqref="M8"/>
    </sheetView>
  </sheetViews>
  <sheetFormatPr defaultColWidth="9.109375" defaultRowHeight="13.8" x14ac:dyDescent="0.25"/>
  <cols>
    <col min="1" max="1" width="4.88671875" style="1" customWidth="1"/>
    <col min="2" max="2" width="4.109375" style="1" customWidth="1"/>
    <col min="3" max="3" width="46.109375" style="1" customWidth="1"/>
    <col min="4" max="4" width="8.109375" style="1" customWidth="1"/>
    <col min="5" max="5" width="9.88671875" style="1" customWidth="1"/>
    <col min="6" max="7" width="10.6640625" style="1" hidden="1" customWidth="1"/>
    <col min="8" max="8" width="12.109375" style="1" customWidth="1"/>
    <col min="9" max="9" width="2.88671875" style="1" customWidth="1"/>
    <col min="10" max="16384" width="9.109375" style="1"/>
  </cols>
  <sheetData>
    <row r="1" spans="2:15" ht="57" customHeight="1" x14ac:dyDescent="0.45">
      <c r="B1" s="54"/>
      <c r="C1" s="54"/>
      <c r="D1" s="54"/>
      <c r="E1" s="54"/>
      <c r="F1" s="54"/>
      <c r="G1" s="54"/>
      <c r="H1" s="54"/>
    </row>
    <row r="2" spans="2:15" ht="63.75" customHeight="1" thickBot="1" x14ac:dyDescent="0.3">
      <c r="C2" s="55"/>
      <c r="D2" s="55"/>
      <c r="E2" s="56"/>
      <c r="F2" s="56"/>
      <c r="G2" s="56"/>
      <c r="H2" s="56"/>
      <c r="I2" s="5"/>
      <c r="J2" s="5"/>
      <c r="K2" s="5"/>
      <c r="L2" s="5"/>
      <c r="M2" s="5"/>
      <c r="N2" s="5"/>
      <c r="O2" s="5"/>
    </row>
    <row r="3" spans="2:15" ht="24.6" thickTop="1" thickBot="1" x14ac:dyDescent="0.5">
      <c r="B3" s="57" t="s">
        <v>42</v>
      </c>
      <c r="C3" s="58"/>
      <c r="D3" s="58"/>
      <c r="E3" s="58"/>
      <c r="F3" s="58"/>
      <c r="G3" s="58"/>
      <c r="H3" s="59"/>
    </row>
    <row r="4" spans="2:15" ht="15" customHeight="1" thickTop="1" x14ac:dyDescent="0.25">
      <c r="B4" s="40" t="s">
        <v>0</v>
      </c>
      <c r="C4" s="65" t="s">
        <v>1</v>
      </c>
      <c r="D4" s="42" t="s">
        <v>8</v>
      </c>
      <c r="E4" s="42" t="s">
        <v>2</v>
      </c>
      <c r="F4" s="13"/>
      <c r="G4" s="13"/>
      <c r="H4" s="44" t="s">
        <v>4</v>
      </c>
    </row>
    <row r="5" spans="2:15" x14ac:dyDescent="0.25">
      <c r="B5" s="41"/>
      <c r="C5" s="66"/>
      <c r="D5" s="43"/>
      <c r="E5" s="43"/>
      <c r="F5" s="2">
        <v>2</v>
      </c>
      <c r="G5" s="2">
        <v>3</v>
      </c>
      <c r="H5" s="45"/>
    </row>
    <row r="6" spans="2:15" ht="33" customHeight="1" x14ac:dyDescent="0.3">
      <c r="B6" s="8">
        <v>1</v>
      </c>
      <c r="C6" s="11" t="s">
        <v>6</v>
      </c>
      <c r="D6" s="14">
        <v>4</v>
      </c>
      <c r="E6" s="3" t="s">
        <v>3</v>
      </c>
      <c r="F6" s="6" t="e">
        <f>17651.27-#REF!</f>
        <v>#REF!</v>
      </c>
      <c r="G6" s="7">
        <f>20044-(16.5*24)</f>
        <v>19648</v>
      </c>
      <c r="H6" s="16">
        <f>powierzchnie!H23</f>
        <v>416.1</v>
      </c>
    </row>
    <row r="7" spans="2:15" ht="27.6" x14ac:dyDescent="0.25">
      <c r="B7" s="8">
        <v>2</v>
      </c>
      <c r="C7" s="17" t="s">
        <v>41</v>
      </c>
      <c r="D7" s="14">
        <v>4</v>
      </c>
      <c r="E7" s="3" t="s">
        <v>3</v>
      </c>
      <c r="F7" s="9">
        <v>4027.22</v>
      </c>
      <c r="G7" s="9">
        <v>2928</v>
      </c>
      <c r="H7" s="20">
        <f>H6</f>
        <v>416.1</v>
      </c>
    </row>
    <row r="8" spans="2:15" ht="27.6" x14ac:dyDescent="0.25">
      <c r="B8" s="8">
        <v>3</v>
      </c>
      <c r="C8" s="17" t="s">
        <v>9</v>
      </c>
      <c r="D8" s="38">
        <v>20</v>
      </c>
      <c r="E8" s="3" t="s">
        <v>3</v>
      </c>
      <c r="F8" s="9">
        <v>3682.2</v>
      </c>
      <c r="G8" s="9">
        <v>8362</v>
      </c>
      <c r="H8" s="20">
        <f t="shared" ref="H8:H9" si="0">H7</f>
        <v>416.1</v>
      </c>
    </row>
    <row r="9" spans="2:15" ht="27.6" x14ac:dyDescent="0.25">
      <c r="B9" s="8">
        <v>4</v>
      </c>
      <c r="C9" s="17" t="s">
        <v>51</v>
      </c>
      <c r="D9" s="15">
        <v>15</v>
      </c>
      <c r="E9" s="3" t="s">
        <v>3</v>
      </c>
      <c r="F9" s="9">
        <v>1166</v>
      </c>
      <c r="G9" s="9">
        <v>1319</v>
      </c>
      <c r="H9" s="20">
        <f t="shared" si="0"/>
        <v>416.1</v>
      </c>
    </row>
    <row r="10" spans="2:15" ht="14.4" thickBot="1" x14ac:dyDescent="0.3">
      <c r="B10" s="32">
        <v>5</v>
      </c>
      <c r="C10" s="33"/>
      <c r="D10" s="34"/>
      <c r="E10" s="35"/>
      <c r="F10" s="36"/>
      <c r="G10" s="36"/>
      <c r="H10" s="37"/>
    </row>
    <row r="11" spans="2:15" ht="16.5" customHeight="1" thickTop="1" x14ac:dyDescent="0.25">
      <c r="B11" s="4"/>
    </row>
    <row r="12" spans="2:15" ht="33.75" customHeight="1" x14ac:dyDescent="0.25">
      <c r="B12" s="4"/>
    </row>
    <row r="13" spans="2:15" ht="16.5" customHeight="1" x14ac:dyDescent="0.25">
      <c r="B13" s="4"/>
    </row>
    <row r="14" spans="2:15" x14ac:dyDescent="0.25">
      <c r="B14" s="4"/>
      <c r="E14" s="10"/>
      <c r="F14" s="10"/>
      <c r="G14" s="10"/>
      <c r="H14" s="10"/>
    </row>
    <row r="15" spans="2:15" ht="17.25" customHeight="1" x14ac:dyDescent="0.25">
      <c r="B15" s="4"/>
      <c r="E15" s="10"/>
      <c r="F15" s="10"/>
      <c r="G15" s="10"/>
      <c r="H15" s="10"/>
    </row>
    <row r="16" spans="2:15" x14ac:dyDescent="0.25">
      <c r="E16" s="10"/>
      <c r="F16" s="10"/>
      <c r="G16" s="10"/>
      <c r="H16" s="10"/>
    </row>
  </sheetData>
  <mergeCells count="9">
    <mergeCell ref="B1:H1"/>
    <mergeCell ref="C2:E2"/>
    <mergeCell ref="F2:H2"/>
    <mergeCell ref="B3:H3"/>
    <mergeCell ref="B4:B5"/>
    <mergeCell ref="C4:C5"/>
    <mergeCell ref="D4:D5"/>
    <mergeCell ref="E4:E5"/>
    <mergeCell ref="H4:H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horizontalDpi="4294967292" verticalDpi="4294967292" r:id="rId1"/>
  <rowBreaks count="1" manualBreakCount="1">
    <brk id="1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B1:O13"/>
  <sheetViews>
    <sheetView view="pageBreakPreview" zoomScaleSheetLayoutView="100" workbookViewId="0">
      <selection activeCell="H12" sqref="H12"/>
    </sheetView>
  </sheetViews>
  <sheetFormatPr defaultColWidth="9.109375" defaultRowHeight="13.8" x14ac:dyDescent="0.25"/>
  <cols>
    <col min="1" max="1" width="4.88671875" style="1" customWidth="1"/>
    <col min="2" max="2" width="4.109375" style="1" customWidth="1"/>
    <col min="3" max="3" width="46.109375" style="1" customWidth="1"/>
    <col min="4" max="4" width="8.109375" style="1" customWidth="1"/>
    <col min="5" max="5" width="9.88671875" style="1" customWidth="1"/>
    <col min="6" max="7" width="10.6640625" style="1" hidden="1" customWidth="1"/>
    <col min="8" max="8" width="12.109375" style="1" customWidth="1"/>
    <col min="9" max="9" width="2.88671875" style="1" customWidth="1"/>
    <col min="10" max="16384" width="9.109375" style="1"/>
  </cols>
  <sheetData>
    <row r="1" spans="2:15" ht="57" customHeight="1" x14ac:dyDescent="0.45">
      <c r="B1" s="54"/>
      <c r="C1" s="54"/>
      <c r="D1" s="54"/>
      <c r="E1" s="54"/>
      <c r="F1" s="54"/>
      <c r="G1" s="54"/>
      <c r="H1" s="54"/>
    </row>
    <row r="2" spans="2:15" ht="63.75" customHeight="1" thickBot="1" x14ac:dyDescent="0.3">
      <c r="C2" s="55"/>
      <c r="D2" s="55"/>
      <c r="E2" s="56"/>
      <c r="F2" s="56"/>
      <c r="G2" s="56"/>
      <c r="H2" s="56"/>
      <c r="I2" s="5"/>
      <c r="J2" s="5"/>
      <c r="K2" s="5"/>
      <c r="L2" s="5"/>
      <c r="M2" s="5"/>
      <c r="N2" s="5"/>
      <c r="O2" s="5"/>
    </row>
    <row r="3" spans="2:15" ht="24.6" thickTop="1" thickBot="1" x14ac:dyDescent="0.5">
      <c r="B3" s="57" t="s">
        <v>53</v>
      </c>
      <c r="C3" s="58"/>
      <c r="D3" s="58"/>
      <c r="E3" s="58"/>
      <c r="F3" s="58"/>
      <c r="G3" s="58"/>
      <c r="H3" s="59"/>
    </row>
    <row r="4" spans="2:15" ht="15" customHeight="1" thickTop="1" x14ac:dyDescent="0.25">
      <c r="B4" s="40" t="s">
        <v>0</v>
      </c>
      <c r="C4" s="65" t="s">
        <v>1</v>
      </c>
      <c r="D4" s="42" t="s">
        <v>8</v>
      </c>
      <c r="E4" s="42" t="s">
        <v>2</v>
      </c>
      <c r="F4" s="13"/>
      <c r="G4" s="13"/>
      <c r="H4" s="44" t="s">
        <v>4</v>
      </c>
    </row>
    <row r="5" spans="2:15" x14ac:dyDescent="0.25">
      <c r="B5" s="41"/>
      <c r="C5" s="66"/>
      <c r="D5" s="43"/>
      <c r="E5" s="43"/>
      <c r="F5" s="2">
        <v>2</v>
      </c>
      <c r="G5" s="2">
        <v>3</v>
      </c>
      <c r="H5" s="45"/>
    </row>
    <row r="6" spans="2:15" ht="33" customHeight="1" x14ac:dyDescent="0.3">
      <c r="B6" s="8">
        <v>1</v>
      </c>
      <c r="C6" s="11" t="s">
        <v>54</v>
      </c>
      <c r="D6" s="14">
        <v>15</v>
      </c>
      <c r="E6" s="3" t="s">
        <v>3</v>
      </c>
      <c r="F6" s="6" t="e">
        <f>17651.27-#REF!</f>
        <v>#REF!</v>
      </c>
      <c r="G6" s="7">
        <f>20044-(16.5*24)</f>
        <v>19648</v>
      </c>
      <c r="H6" s="16">
        <f>powierzchnie!H24</f>
        <v>3041.7000000000007</v>
      </c>
    </row>
    <row r="7" spans="2:15" ht="28.2" thickBot="1" x14ac:dyDescent="0.3">
      <c r="B7" s="21">
        <v>4</v>
      </c>
      <c r="C7" s="29" t="s">
        <v>40</v>
      </c>
      <c r="D7" s="26">
        <v>15</v>
      </c>
      <c r="E7" s="22" t="s">
        <v>3</v>
      </c>
      <c r="F7" s="27">
        <v>3682.2</v>
      </c>
      <c r="G7" s="27">
        <v>8362</v>
      </c>
      <c r="H7" s="24">
        <f>H6</f>
        <v>3041.7000000000007</v>
      </c>
    </row>
    <row r="8" spans="2:15" ht="16.5" customHeight="1" thickTop="1" x14ac:dyDescent="0.25">
      <c r="B8" s="4"/>
    </row>
    <row r="9" spans="2:15" ht="33.75" customHeight="1" x14ac:dyDescent="0.25">
      <c r="B9" s="4"/>
    </row>
    <row r="10" spans="2:15" ht="16.5" customHeight="1" x14ac:dyDescent="0.25">
      <c r="B10" s="4"/>
    </row>
    <row r="11" spans="2:15" x14ac:dyDescent="0.25">
      <c r="B11" s="4"/>
      <c r="E11" s="10"/>
      <c r="F11" s="10"/>
      <c r="G11" s="10"/>
      <c r="H11" s="10"/>
    </row>
    <row r="12" spans="2:15" ht="17.25" customHeight="1" x14ac:dyDescent="0.25">
      <c r="B12" s="4"/>
      <c r="E12" s="10"/>
      <c r="F12" s="10"/>
      <c r="G12" s="10"/>
      <c r="H12" s="10"/>
    </row>
    <row r="13" spans="2:15" x14ac:dyDescent="0.25">
      <c r="E13" s="10"/>
      <c r="F13" s="10"/>
      <c r="G13" s="10"/>
      <c r="H13" s="10"/>
    </row>
  </sheetData>
  <mergeCells count="9">
    <mergeCell ref="B1:H1"/>
    <mergeCell ref="C2:E2"/>
    <mergeCell ref="F2:H2"/>
    <mergeCell ref="B3:H3"/>
    <mergeCell ref="B4:B5"/>
    <mergeCell ref="C4:C5"/>
    <mergeCell ref="D4:D5"/>
    <mergeCell ref="E4:E5"/>
    <mergeCell ref="H4:H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horizontalDpi="4294967292" verticalDpi="4294967292" r:id="rId1"/>
  <rowBreaks count="1" manualBreakCount="1">
    <brk id="1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B1:O14"/>
  <sheetViews>
    <sheetView view="pageBreakPreview" zoomScaleSheetLayoutView="100" workbookViewId="0">
      <selection activeCell="E16" sqref="E16"/>
    </sheetView>
  </sheetViews>
  <sheetFormatPr defaultColWidth="9.109375" defaultRowHeight="13.8" x14ac:dyDescent="0.25"/>
  <cols>
    <col min="1" max="1" width="4.88671875" style="1" customWidth="1"/>
    <col min="2" max="2" width="4.109375" style="1" customWidth="1"/>
    <col min="3" max="3" width="46.109375" style="1" customWidth="1"/>
    <col min="4" max="4" width="8.109375" style="1" customWidth="1"/>
    <col min="5" max="5" width="9.88671875" style="1" customWidth="1"/>
    <col min="6" max="7" width="10.6640625" style="1" hidden="1" customWidth="1"/>
    <col min="8" max="8" width="12.109375" style="1" customWidth="1"/>
    <col min="9" max="9" width="2.88671875" style="1" customWidth="1"/>
    <col min="10" max="16384" width="9.109375" style="1"/>
  </cols>
  <sheetData>
    <row r="1" spans="2:15" ht="57" customHeight="1" x14ac:dyDescent="0.45">
      <c r="B1" s="54"/>
      <c r="C1" s="54"/>
      <c r="D1" s="54"/>
      <c r="E1" s="54"/>
      <c r="F1" s="54"/>
      <c r="G1" s="54"/>
      <c r="H1" s="54"/>
    </row>
    <row r="2" spans="2:15" ht="63.75" customHeight="1" thickBot="1" x14ac:dyDescent="0.3">
      <c r="C2" s="55"/>
      <c r="D2" s="55"/>
      <c r="E2" s="56"/>
      <c r="F2" s="56"/>
      <c r="G2" s="56"/>
      <c r="H2" s="56"/>
      <c r="I2" s="5"/>
      <c r="J2" s="5"/>
      <c r="K2" s="5"/>
      <c r="L2" s="5"/>
      <c r="M2" s="5"/>
      <c r="N2" s="5"/>
      <c r="O2" s="5"/>
    </row>
    <row r="3" spans="2:15" ht="24.6" thickTop="1" thickBot="1" x14ac:dyDescent="0.5">
      <c r="B3" s="57" t="s">
        <v>43</v>
      </c>
      <c r="C3" s="58"/>
      <c r="D3" s="58"/>
      <c r="E3" s="58"/>
      <c r="F3" s="58"/>
      <c r="G3" s="58"/>
      <c r="H3" s="59"/>
    </row>
    <row r="4" spans="2:15" ht="15" customHeight="1" thickTop="1" x14ac:dyDescent="0.25">
      <c r="B4" s="40" t="s">
        <v>0</v>
      </c>
      <c r="C4" s="65" t="s">
        <v>1</v>
      </c>
      <c r="D4" s="42" t="s">
        <v>8</v>
      </c>
      <c r="E4" s="42" t="s">
        <v>2</v>
      </c>
      <c r="F4" s="13"/>
      <c r="G4" s="13"/>
      <c r="H4" s="44" t="s">
        <v>4</v>
      </c>
    </row>
    <row r="5" spans="2:15" x14ac:dyDescent="0.25">
      <c r="B5" s="41"/>
      <c r="C5" s="66"/>
      <c r="D5" s="43"/>
      <c r="E5" s="43"/>
      <c r="F5" s="2">
        <v>2</v>
      </c>
      <c r="G5" s="2">
        <v>3</v>
      </c>
      <c r="H5" s="45"/>
    </row>
    <row r="6" spans="2:15" ht="33" customHeight="1" x14ac:dyDescent="0.3">
      <c r="B6" s="8">
        <v>1</v>
      </c>
      <c r="C6" s="11" t="s">
        <v>6</v>
      </c>
      <c r="D6" s="14">
        <v>4</v>
      </c>
      <c r="E6" s="3" t="s">
        <v>3</v>
      </c>
      <c r="F6" s="6" t="e">
        <f>17651.27-#REF!</f>
        <v>#REF!</v>
      </c>
      <c r="G6" s="7">
        <f>20044-(16.5*24)</f>
        <v>19648</v>
      </c>
      <c r="H6" s="16">
        <f>powierzchnie!H25</f>
        <v>147.80000000000001</v>
      </c>
    </row>
    <row r="7" spans="2:15" ht="27.6" x14ac:dyDescent="0.25">
      <c r="B7" s="8">
        <v>2</v>
      </c>
      <c r="C7" s="17" t="s">
        <v>41</v>
      </c>
      <c r="D7" s="14">
        <v>4</v>
      </c>
      <c r="E7" s="3" t="s">
        <v>3</v>
      </c>
      <c r="F7" s="9">
        <v>4027.22</v>
      </c>
      <c r="G7" s="9">
        <v>2928</v>
      </c>
      <c r="H7" s="20">
        <f>H6</f>
        <v>147.80000000000001</v>
      </c>
    </row>
    <row r="8" spans="2:15" ht="28.2" thickBot="1" x14ac:dyDescent="0.3">
      <c r="B8" s="21">
        <v>4</v>
      </c>
      <c r="C8" s="29" t="s">
        <v>40</v>
      </c>
      <c r="D8" s="26">
        <v>15</v>
      </c>
      <c r="E8" s="22" t="s">
        <v>3</v>
      </c>
      <c r="F8" s="27">
        <v>3682.2</v>
      </c>
      <c r="G8" s="27">
        <v>8362</v>
      </c>
      <c r="H8" s="24">
        <f>H7</f>
        <v>147.80000000000001</v>
      </c>
    </row>
    <row r="9" spans="2:15" ht="16.5" customHeight="1" thickTop="1" x14ac:dyDescent="0.25">
      <c r="B9" s="4"/>
    </row>
    <row r="10" spans="2:15" ht="33.75" customHeight="1" x14ac:dyDescent="0.25">
      <c r="B10" s="4"/>
    </row>
    <row r="11" spans="2:15" ht="16.5" customHeight="1" x14ac:dyDescent="0.25">
      <c r="B11" s="4"/>
    </row>
    <row r="12" spans="2:15" x14ac:dyDescent="0.25">
      <c r="B12" s="4"/>
      <c r="E12" s="10"/>
      <c r="F12" s="10"/>
      <c r="G12" s="10"/>
      <c r="H12" s="10"/>
    </row>
    <row r="13" spans="2:15" ht="17.25" customHeight="1" x14ac:dyDescent="0.25">
      <c r="B13" s="4"/>
      <c r="E13" s="10"/>
      <c r="F13" s="10"/>
      <c r="G13" s="10"/>
      <c r="H13" s="10"/>
    </row>
    <row r="14" spans="2:15" x14ac:dyDescent="0.25">
      <c r="E14" s="10"/>
      <c r="F14" s="10"/>
      <c r="G14" s="10"/>
      <c r="H14" s="10"/>
    </row>
  </sheetData>
  <mergeCells count="9">
    <mergeCell ref="B1:H1"/>
    <mergeCell ref="C2:E2"/>
    <mergeCell ref="F2:H2"/>
    <mergeCell ref="B3:H3"/>
    <mergeCell ref="B4:B5"/>
    <mergeCell ref="C4:C5"/>
    <mergeCell ref="D4:D5"/>
    <mergeCell ref="E4:E5"/>
    <mergeCell ref="H4:H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portrait" horizontalDpi="4294967292" verticalDpi="4294967292" r:id="rId1"/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10</vt:i4>
      </vt:variant>
    </vt:vector>
  </HeadingPairs>
  <TitlesOfParts>
    <vt:vector size="20" baseType="lpstr">
      <vt:lpstr>powierzchnie</vt:lpstr>
      <vt:lpstr>liniowe</vt:lpstr>
      <vt:lpstr>jezdnia DP</vt:lpstr>
      <vt:lpstr>jezdnia DG </vt:lpstr>
      <vt:lpstr>chodniki</vt:lpstr>
      <vt:lpstr>parkingi</vt:lpstr>
      <vt:lpstr>zjazd publiczny</vt:lpstr>
      <vt:lpstr>ZI kruszywa</vt:lpstr>
      <vt:lpstr>ZI asfalt</vt:lpstr>
      <vt:lpstr>zatoki </vt:lpstr>
      <vt:lpstr>chodniki!Obszar_wydruku</vt:lpstr>
      <vt:lpstr>'jezdnia DG '!Obszar_wydruku</vt:lpstr>
      <vt:lpstr>'jezdnia DP'!Obszar_wydruku</vt:lpstr>
      <vt:lpstr>liniowe!Obszar_wydruku</vt:lpstr>
      <vt:lpstr>parkingi!Obszar_wydruku</vt:lpstr>
      <vt:lpstr>powierzchnie!Obszar_wydruku</vt:lpstr>
      <vt:lpstr>'zatoki '!Obszar_wydruku</vt:lpstr>
      <vt:lpstr>'ZI asfalt'!Obszar_wydruku</vt:lpstr>
      <vt:lpstr>'ZI kruszywa'!Obszar_wydruku</vt:lpstr>
      <vt:lpstr>'zjazd publiczny'!Obszar_wydruku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2023-01-16T07:30:40Z</dcterms:modified>
</cp:coreProperties>
</file>